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accetms-my.sharepoint.com/personal/pmartinez_cetm_es/Documents/Escritorio/CONETRANS/04 TRABAJOS/260313 ESTUDIO COMBUSTIBLES/"/>
    </mc:Choice>
  </mc:AlternateContent>
  <xr:revisionPtr revIDLastSave="133" documentId="8_{9AF73882-6E13-4F4B-AC99-2AFAB50FBCA2}" xr6:coauthVersionLast="47" xr6:coauthVersionMax="47" xr10:uidLastSave="{57A9D86C-5FC4-4231-BD12-735808D0888F}"/>
  <bookViews>
    <workbookView xWindow="28695" yWindow="0" windowWidth="19410" windowHeight="15585" xr2:uid="{00000000-000D-0000-FFFF-FFFF00000000}"/>
  </bookViews>
  <sheets>
    <sheet name="CÁLCULO CARBURANTE" sheetId="4" r:id="rId1"/>
    <sheet name="INDEXACIÓN Y COSTE KM" sheetId="1" r:id="rId2"/>
    <sheet name="RESULTADOS" sheetId="5" r:id="rId3"/>
  </sheets>
  <definedNames>
    <definedName name="_xlnm.Print_Area" localSheetId="0">'CÁLCULO CARBURANTE'!$A$1:$H$34</definedName>
    <definedName name="_xlnm.Print_Area" localSheetId="1">'INDEXACIÓN Y COSTE KM'!$A$1:$D$66</definedName>
    <definedName name="_xlnm.Print_Area" localSheetId="2">RESULTADOS!$B$1:$E$39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4" l="1"/>
  <c r="E19" i="4"/>
  <c r="D19" i="4"/>
  <c r="D31" i="5"/>
  <c r="D23" i="5"/>
  <c r="B2" i="1"/>
  <c r="B1" i="1"/>
  <c r="G12" i="4"/>
  <c r="G11" i="4"/>
  <c r="D63" i="1" l="1"/>
  <c r="D51" i="1"/>
  <c r="D39" i="1"/>
  <c r="D35" i="5" l="1"/>
  <c r="D27" i="5"/>
  <c r="D19" i="5"/>
  <c r="D10" i="5"/>
  <c r="D36" i="5" l="1"/>
  <c r="D28" i="5"/>
  <c r="D20" i="5"/>
  <c r="D14" i="5"/>
  <c r="F30" i="4" l="1"/>
  <c r="F29" i="4"/>
  <c r="G29" i="4" s="1"/>
  <c r="F28" i="4"/>
  <c r="F27" i="4"/>
  <c r="D20" i="4" l="1"/>
  <c r="D21" i="4" s="1"/>
  <c r="D22" i="4" s="1"/>
  <c r="E20" i="4"/>
  <c r="E21" i="4" l="1"/>
  <c r="E22" i="4" s="1"/>
  <c r="C60" i="1"/>
  <c r="C48" i="1"/>
  <c r="C36" i="1"/>
  <c r="C6" i="5"/>
  <c r="C5" i="5"/>
  <c r="D5" i="5"/>
  <c r="D6" i="5" l="1"/>
  <c r="C7" i="5"/>
  <c r="D7" i="5"/>
  <c r="D4" i="5"/>
  <c r="C4" i="5"/>
  <c r="E5" i="5"/>
  <c r="C20" i="1"/>
  <c r="D15" i="5" s="1"/>
  <c r="C58" i="1" l="1"/>
  <c r="D58" i="1" s="1"/>
  <c r="C46" i="1"/>
  <c r="D46" i="1" s="1"/>
  <c r="C34" i="1"/>
  <c r="D34" i="1" s="1"/>
  <c r="C59" i="1"/>
  <c r="D59" i="1" s="1"/>
  <c r="C47" i="1"/>
  <c r="D47" i="1" s="1"/>
  <c r="C35" i="1"/>
  <c r="D35" i="1" s="1"/>
  <c r="E7" i="5"/>
  <c r="E4" i="5"/>
  <c r="B4" i="1"/>
  <c r="C49" i="1" l="1"/>
  <c r="C50" i="1" s="1"/>
  <c r="C61" i="1"/>
  <c r="C37" i="1"/>
  <c r="C18" i="1"/>
  <c r="C24" i="1" s="1"/>
  <c r="D11" i="5" s="1"/>
  <c r="D12" i="5" s="1"/>
  <c r="C16" i="1"/>
  <c r="C14" i="1"/>
  <c r="C22" i="1" s="1"/>
  <c r="D16" i="5" s="1"/>
  <c r="D61" i="1" l="1"/>
  <c r="D62" i="1" s="1"/>
  <c r="D64" i="1" s="1"/>
  <c r="D65" i="1" s="1"/>
  <c r="C62" i="1"/>
  <c r="C64" i="1" s="1"/>
  <c r="C65" i="1" s="1"/>
  <c r="D38" i="5" s="1"/>
  <c r="D37" i="1"/>
  <c r="D38" i="1" s="1"/>
  <c r="D40" i="1" s="1"/>
  <c r="D41" i="1" s="1"/>
  <c r="C38" i="1"/>
  <c r="C40" i="1" s="1"/>
  <c r="D49" i="1"/>
  <c r="D50" i="1" s="1"/>
  <c r="D52" i="1" s="1"/>
  <c r="C52" i="1"/>
  <c r="D29" i="5" s="1"/>
  <c r="D53" i="1" l="1"/>
  <c r="C53" i="1"/>
  <c r="D30" i="5" s="1"/>
  <c r="D32" i="5" s="1"/>
  <c r="D37" i="5"/>
  <c r="D21" i="5"/>
  <c r="C41" i="1"/>
  <c r="D22" i="5" s="1"/>
  <c r="D24" i="5" s="1"/>
</calcChain>
</file>

<file path=xl/sharedStrings.xml><?xml version="1.0" encoding="utf-8"?>
<sst xmlns="http://schemas.openxmlformats.org/spreadsheetml/2006/main" count="125" uniqueCount="85">
  <si>
    <t>INCREMENTO DE COSTE POR LITRO</t>
  </si>
  <si>
    <t>CALCULO DE INCREMETO DE COSTE DEL VIAJE CONTRATADO</t>
  </si>
  <si>
    <t>Km</t>
  </si>
  <si>
    <t>L/100 Km</t>
  </si>
  <si>
    <t>https://www.dieselogasolina.com/Estadisticas/Historico/47</t>
  </si>
  <si>
    <t>WEBS DE CONSULTA</t>
  </si>
  <si>
    <t>ENLACE DEL MITMA:</t>
  </si>
  <si>
    <t>POR PROVINCIA:</t>
  </si>
  <si>
    <r>
      <t xml:space="preserve">CALCULO DE INCREMETO DE COSTE </t>
    </r>
    <r>
      <rPr>
        <b/>
        <sz val="13"/>
        <color rgb="FFFF0000"/>
        <rFont val="Calibri"/>
        <family val="2"/>
        <scheme val="minor"/>
      </rPr>
      <t>POR 100 Km</t>
    </r>
  </si>
  <si>
    <r>
      <t xml:space="preserve">CALCULO DE INCREMETO DE COSTE </t>
    </r>
    <r>
      <rPr>
        <b/>
        <sz val="13"/>
        <color rgb="FFFF0000"/>
        <rFont val="Calibri"/>
        <family val="2"/>
        <scheme val="minor"/>
      </rPr>
      <t>POR Km</t>
    </r>
  </si>
  <si>
    <t>% INCREMENTO DEL GASOIL</t>
  </si>
  <si>
    <t>CARBURANTE</t>
  </si>
  <si>
    <t>IMPT. HIDROCARBUROS</t>
  </si>
  <si>
    <t>SIN PLOMO 95</t>
  </si>
  <si>
    <t>GLP</t>
  </si>
  <si>
    <t>GASÓLEO A</t>
  </si>
  <si>
    <t>TIPO GENERAL</t>
  </si>
  <si>
    <t>TIPO ESPECIAL</t>
  </si>
  <si>
    <t>SIN CAMBIOS</t>
  </si>
  <si>
    <t>Ley 38/1992</t>
  </si>
  <si>
    <t>DIFERENCIA</t>
  </si>
  <si>
    <t>IVA</t>
  </si>
  <si>
    <t>PRECIO SIN IVA</t>
  </si>
  <si>
    <t>DATOS DE EJECUCIÓN DEL CONTRATO</t>
  </si>
  <si>
    <t>DESGLOSE GASÓLEO DÍA DE INICIO DEL CONTRATO</t>
  </si>
  <si>
    <t>DESGLOSE GASÓLEO DÍA DE EJECUCIÓN DEL CONTRATO</t>
  </si>
  <si>
    <t>DATOS DE INICIO DEL CONTRATO</t>
  </si>
  <si>
    <t>DATO A INTRODUCIR</t>
  </si>
  <si>
    <t>% IVA A APLICAR</t>
  </si>
  <si>
    <t>CONSUMO MEDIO DEL VEHÍCULO Litros/100 Km</t>
  </si>
  <si>
    <t>KILOMETROS A FACTURAR</t>
  </si>
  <si>
    <t>% INCREMENTO DEL GASÓIL</t>
  </si>
  <si>
    <t>https://www.mitma.gob.es/transporte-terrestre/servicios-al-transportista/indice-de-variacionmensual-de-los-IMPORTEs-medios-del-gasoleo-en-espana</t>
  </si>
  <si>
    <t>% INCREMENTO DEL IMPORTE DE LA FACTURA VEHÍCULO +20 Tm</t>
  </si>
  <si>
    <t>IMPORTE DE LA FACTURA</t>
  </si>
  <si>
    <t>IMPORTE DE LA FACTURA CON INCREMENTO</t>
  </si>
  <si>
    <t>% INCREMENTO DEL IMPORTE DE LA FACTURA VEHÍCULO +3.5 Tm</t>
  </si>
  <si>
    <t>% INCREMENTO DEL IMPORTE DE LA FACTURA VEHÍCULO HASTA 3.5 Tm</t>
  </si>
  <si>
    <t>https://apps.fomento.gob.es/preciogasoleo/angular_proyecto/client/gasoleoCambio</t>
  </si>
  <si>
    <t>IMPORTE QUE COBRA LA EMPRESA "SIN INCREMENTO DE GASOIL"</t>
  </si>
  <si>
    <t>COSTE POR KM DE LA EMPRESA</t>
  </si>
  <si>
    <t>COSTE POR KM DE LA EMPRESA
EN INICIO DEL CONTRATO</t>
  </si>
  <si>
    <t>COSTE POR KM DE LA EMPRESA
EJECUCIÓN DEL CONTRATO</t>
  </si>
  <si>
    <t>IMPORTE QUE COBRA LA EMPRESA
"SIN INCREMENTO DE GASOIL"</t>
  </si>
  <si>
    <t>KM A FACTURAR</t>
  </si>
  <si>
    <t>TOTAL FACTURADO CON INDEXACIÓN Y AYUDA</t>
  </si>
  <si>
    <t>INCREMETO DE COSTE DEL VIAJE CONTRATADO</t>
  </si>
  <si>
    <t>-</t>
  </si>
  <si>
    <t>PAI (CARBURANTE)</t>
  </si>
  <si>
    <t>CÁLCULO DEL PRECIO DEL GASOIL</t>
  </si>
  <si>
    <t>COEFICIENTE "C" DE LA FORMULA</t>
  </si>
  <si>
    <t>CÁLCULO ANTES DEL NUEVO RDL "C"=0,3</t>
  </si>
  <si>
    <t>CÁLCULO ANTES DEL NUEVO RDL "C"=0,2</t>
  </si>
  <si>
    <t>CÁLCULO ANTES DEL NUEVO RDL "C"=0,1</t>
  </si>
  <si>
    <r>
      <rPr>
        <b/>
        <sz val="14"/>
        <color theme="1"/>
        <rFont val="Calibri"/>
        <family val="2"/>
        <scheme val="minor"/>
      </rPr>
      <t>INDEXACIÓN VEHÍCULO &gt;20 Tm</t>
    </r>
    <r>
      <rPr>
        <b/>
        <sz val="16"/>
        <color theme="1"/>
        <rFont val="Calibri"/>
        <family val="2"/>
        <scheme val="minor"/>
      </rPr>
      <t xml:space="preserve">
</t>
    </r>
    <r>
      <rPr>
        <b/>
        <sz val="10"/>
        <color theme="1"/>
        <rFont val="Calibri"/>
        <family val="2"/>
        <scheme val="minor"/>
      </rPr>
      <t>CÁLCULO CON PRECIO PAI</t>
    </r>
    <r>
      <rPr>
        <b/>
        <sz val="16"/>
        <color theme="1"/>
        <rFont val="Calibri"/>
        <family val="2"/>
        <scheme val="minor"/>
      </rPr>
      <t xml:space="preserve"> </t>
    </r>
    <r>
      <rPr>
        <b/>
        <sz val="10"/>
        <color theme="1"/>
        <rFont val="Calibri"/>
        <family val="2"/>
        <scheme val="minor"/>
      </rPr>
      <t>POR TRAMOS</t>
    </r>
  </si>
  <si>
    <r>
      <rPr>
        <b/>
        <sz val="14"/>
        <color theme="1"/>
        <rFont val="Calibri"/>
        <family val="2"/>
        <scheme val="minor"/>
      </rPr>
      <t>INDEXACIÓN VEHÍCULO 3.5-20 Tm</t>
    </r>
    <r>
      <rPr>
        <b/>
        <sz val="16"/>
        <color theme="1"/>
        <rFont val="Calibri"/>
        <family val="2"/>
        <scheme val="minor"/>
      </rPr>
      <t xml:space="preserve">
</t>
    </r>
    <r>
      <rPr>
        <b/>
        <sz val="10"/>
        <color theme="1"/>
        <rFont val="Calibri"/>
        <family val="2"/>
        <scheme val="minor"/>
      </rPr>
      <t>CÁLCULO CON PRECIO PAI</t>
    </r>
    <r>
      <rPr>
        <b/>
        <sz val="16"/>
        <color theme="1"/>
        <rFont val="Calibri"/>
        <family val="2"/>
        <scheme val="minor"/>
      </rPr>
      <t xml:space="preserve"> </t>
    </r>
    <r>
      <rPr>
        <b/>
        <sz val="10"/>
        <color theme="1"/>
        <rFont val="Calibri"/>
        <family val="2"/>
        <scheme val="minor"/>
      </rPr>
      <t>POR TRAMOS</t>
    </r>
  </si>
  <si>
    <r>
      <rPr>
        <b/>
        <sz val="14"/>
        <color theme="1"/>
        <rFont val="Calibri"/>
        <family val="2"/>
        <scheme val="minor"/>
      </rPr>
      <t>INDEXACIÓN VEHÍCULO &lt; 3.5 Tm</t>
    </r>
    <r>
      <rPr>
        <b/>
        <sz val="16"/>
        <color theme="1"/>
        <rFont val="Calibri"/>
        <family val="2"/>
        <scheme val="minor"/>
      </rPr>
      <t xml:space="preserve">
</t>
    </r>
    <r>
      <rPr>
        <b/>
        <sz val="10"/>
        <color theme="1"/>
        <rFont val="Calibri"/>
        <family val="2"/>
        <scheme val="minor"/>
      </rPr>
      <t>CÁLCULO CON PRECIO PAI</t>
    </r>
    <r>
      <rPr>
        <b/>
        <sz val="16"/>
        <color theme="1"/>
        <rFont val="Calibri"/>
        <family val="2"/>
        <scheme val="minor"/>
      </rPr>
      <t xml:space="preserve"> </t>
    </r>
    <r>
      <rPr>
        <b/>
        <sz val="10"/>
        <color theme="1"/>
        <rFont val="Calibri"/>
        <family val="2"/>
        <scheme val="minor"/>
      </rPr>
      <t>POR TRAMOS</t>
    </r>
  </si>
  <si>
    <t xml:space="preserve">La presente herramienta de cálculo tiene carácter estrictamente instrumental y de simulación que se destinara única y exclusivamente a la evaluación del impacto derivado de la variación del precio del carburante en los costes de explotación particulares de cada empresa de transporte en las relaciones contractuales o económicas que resulten de aplicación bajo los criterios establecidos en las fórmulas establecidas por la Administración.
La simulación se realizará conforme a la casuística particular de cada empresa como herramienta de apoyo para la aplicación de las fórmulas establecidas por la Orden FOM/1882/2012 y futuros Reales Decretos Ley.
En consecuencia, queda expresamente prohibido su uso para fines distintos de los anteriormente indicados, no pudiendo considerarse sus resultados como vinculantes fuera del ámbito específico para el que ha sido diseñada.
La Confederación no se hará responsable del uso particular dado de la herramienta por parte de las empresas y no se hace responsable de los daños y perjuicios de cualquier naturaleza que puedan derivarse de la falta de exactitud o vigencia de los datos e informaciones facilitados por la herramienta, en el uso de la misma, o por el uso incorrecto o indebido de esta.
</t>
  </si>
  <si>
    <t>NO</t>
  </si>
  <si>
    <r>
      <t xml:space="preserve">IMPUESTO MINIMO SOBRE HIDROCARBUROS QUE MARCA LA UE
</t>
    </r>
    <r>
      <rPr>
        <b/>
        <u/>
        <sz val="12"/>
        <color rgb="FFFF0000"/>
        <rFont val="Calibri"/>
        <family val="2"/>
        <scheme val="minor"/>
      </rPr>
      <t>(IH-Gasóleo profesional)</t>
    </r>
  </si>
  <si>
    <t>https://www.transportes.gob.es/transporte-terrestre/servicios-al-transportista/indice-de-variacion-semanal-de-los-precios-medios-del-gasoleo-en-espana</t>
  </si>
  <si>
    <t>ENLACES PRECIOS SEMANALES MINISTERIO DE TRANSPORTES</t>
  </si>
  <si>
    <t>Impuesto Hidorcarburos
minimo de la UE</t>
  </si>
  <si>
    <t>IMPORTE ct/l</t>
  </si>
  <si>
    <t>PRECIO GASOIL MITMA
PAI+IH-GP
(DATO A INTRODUCIR)</t>
  </si>
  <si>
    <t>DÍAS INCIO Y EJECUCIÓN DE CONTRATO
(DATO A INTRODUCIR)</t>
  </si>
  <si>
    <t xml:space="preserve">CÁLCULO INDEXACIÓN
LEY 15/20029
ORDEN FOM/1882/2012
VEHÍCULOS +20 Tm
</t>
  </si>
  <si>
    <t xml:space="preserve">CÁLCULO INDEXACIÓN
LEY 15/20029
ORDEN FOM/1882/2012
VEHÍCULO +3.5 Tm a 20 Tm
</t>
  </si>
  <si>
    <t>CÁLCULO INDEXACIÓN
LEY 15/20029
ORDEN FOM/1882/2012
VEHÍCULO HASTA 3.5 Tm</t>
  </si>
  <si>
    <t>IMPORTE QUE DEBERÍA RECIBIR LA EMPRESA "CON INCREMENTO DE GASOIL"</t>
  </si>
  <si>
    <t>NUEVO COSTE POR KM DE LA EMPRESA</t>
  </si>
  <si>
    <t>IMPORTE LITRO DÍA FIRMA DE CONTRATO (PAI+IH-GP)</t>
  </si>
  <si>
    <t>IMPORTE LITRO DÍA EJECUCIÓN CONTRATO (PAI+IH-GP)</t>
  </si>
  <si>
    <t>INCREMENTO</t>
  </si>
  <si>
    <t>IMPORTE GASOIL EL DÍA DE FIRMA DE CONTRATO (PAI+IH-GP)</t>
  </si>
  <si>
    <t>IMPORTE GASOIL EL DÍA DE EJECUCIÓN DEL CONTRATO (PAI+IH-GP)</t>
  </si>
  <si>
    <t>IMPORTE QUE DEBERÍA RECIBIR LA EMPRESA
"CON INCREMENTO DE GASOIL"</t>
  </si>
  <si>
    <t>¿RECIBE AYUDA Y/O GASOLEO PROFESIONAL?
(SELECCIONAR SI/NO E INTRODUIR EL IMPORTE TOTAL)</t>
  </si>
  <si>
    <t xml:space="preserve"> AYUDA Y/O GASOLEO PROFESIONAL</t>
  </si>
  <si>
    <t>VARIACIÓN
DEL
COMBUSTIBLE (%)</t>
  </si>
  <si>
    <t>CÁLCULO DE COSTES POR KM
DE LA EMPRESA</t>
  </si>
  <si>
    <t>PRECIO CON IMPUESTOS</t>
  </si>
  <si>
    <t>TABLA DE IMPUESTO SOBRE HIDROCARBUROS</t>
  </si>
  <si>
    <t>IMPUESTO
HIDROCARBUROS
POR LITRO</t>
  </si>
  <si>
    <t>DEVOLUCIÓN GASÓLEO PROFESIONAL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</si>
</sst>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quot;€&quot;"/>
    <numFmt numFmtId="165" formatCode="#,##0.00\ &quot;€&quot;"/>
    <numFmt numFmtId="166" formatCode="0.000"/>
    <numFmt numFmtId="167" formatCode="0\ &quot;Km&quot;"/>
    <numFmt numFmtId="168" formatCode="_-* #,##0.000\ &quot;€&quot;_-;\-* #,##0.000\ &quot;€&quot;_-;_-* &quot;-&quot;???\ &quot;€&quot;_-;_-@_-"/>
  </numFmts>
  <fonts count="30" x14ac:knownFonts="1">
    <font>
      <sz val="11"/>
      <color theme="1"/>
      <name val="Calibri"/>
      <family val="2"/>
      <scheme val="minor"/>
    </font>
    <font>
      <b/>
      <sz val="11"/>
      <color theme="1"/>
      <name val="Calibri"/>
      <family val="2"/>
      <scheme val="minor"/>
    </font>
    <font>
      <b/>
      <sz val="13"/>
      <color theme="1"/>
      <name val="Calibri"/>
      <family val="2"/>
      <scheme val="minor"/>
    </font>
    <font>
      <sz val="13"/>
      <color theme="1"/>
      <name val="Calibri"/>
      <family val="2"/>
      <scheme val="minor"/>
    </font>
    <font>
      <b/>
      <sz val="14"/>
      <color theme="1"/>
      <name val="Calibri"/>
      <family val="2"/>
      <scheme val="minor"/>
    </font>
    <font>
      <u/>
      <sz val="11"/>
      <color theme="10"/>
      <name val="Calibri"/>
      <family val="2"/>
      <scheme val="minor"/>
    </font>
    <font>
      <b/>
      <sz val="30"/>
      <color theme="1"/>
      <name val="Calibri"/>
      <family val="2"/>
      <scheme val="minor"/>
    </font>
    <font>
      <b/>
      <sz val="13"/>
      <color rgb="FFFF0000"/>
      <name val="Calibri"/>
      <family val="2"/>
      <scheme val="minor"/>
    </font>
    <font>
      <b/>
      <sz val="14"/>
      <name val="Calibri"/>
      <family val="2"/>
      <scheme val="minor"/>
    </font>
    <font>
      <sz val="11"/>
      <color theme="1"/>
      <name val="Calibri"/>
      <family val="2"/>
      <scheme val="minor"/>
    </font>
    <font>
      <b/>
      <sz val="22"/>
      <color theme="1"/>
      <name val="Calibri"/>
      <family val="2"/>
      <scheme val="minor"/>
    </font>
    <font>
      <sz val="8"/>
      <name val="Calibri"/>
      <family val="2"/>
      <scheme val="minor"/>
    </font>
    <font>
      <b/>
      <sz val="16"/>
      <color theme="1"/>
      <name val="Calibri"/>
      <family val="2"/>
      <scheme val="minor"/>
    </font>
    <font>
      <sz val="8"/>
      <color rgb="FF333D42"/>
      <name val="Segoe UI"/>
      <family val="2"/>
    </font>
    <font>
      <b/>
      <sz val="18"/>
      <color theme="1"/>
      <name val="Calibri"/>
      <family val="2"/>
      <scheme val="minor"/>
    </font>
    <font>
      <b/>
      <sz val="14"/>
      <color theme="0"/>
      <name val="Calibri"/>
      <family val="2"/>
      <scheme val="minor"/>
    </font>
    <font>
      <b/>
      <sz val="12"/>
      <color theme="0"/>
      <name val="Calibri"/>
      <family val="2"/>
      <scheme val="minor"/>
    </font>
    <font>
      <b/>
      <sz val="12"/>
      <color theme="1"/>
      <name val="Calibri"/>
      <family val="2"/>
      <scheme val="minor"/>
    </font>
    <font>
      <b/>
      <sz val="11"/>
      <color theme="0" tint="-0.249977111117893"/>
      <name val="Calibri"/>
      <family val="2"/>
      <scheme val="minor"/>
    </font>
    <font>
      <b/>
      <sz val="12"/>
      <color theme="0" tint="-0.249977111117893"/>
      <name val="Calibri"/>
      <family val="2"/>
      <scheme val="minor"/>
    </font>
    <font>
      <b/>
      <sz val="12"/>
      <color rgb="FFFF0000"/>
      <name val="Calibri"/>
      <family val="2"/>
      <scheme val="minor"/>
    </font>
    <font>
      <b/>
      <sz val="16"/>
      <color theme="0"/>
      <name val="Calibri"/>
      <family val="2"/>
      <scheme val="minor"/>
    </font>
    <font>
      <b/>
      <sz val="10"/>
      <color theme="1"/>
      <name val="Calibri"/>
      <family val="2"/>
      <scheme val="minor"/>
    </font>
    <font>
      <b/>
      <u/>
      <sz val="12"/>
      <color rgb="FFFF0000"/>
      <name val="Calibri"/>
      <family val="2"/>
      <scheme val="minor"/>
    </font>
    <font>
      <b/>
      <u/>
      <sz val="11"/>
      <color theme="1"/>
      <name val="Calibri"/>
      <family val="2"/>
      <scheme val="minor"/>
    </font>
    <font>
      <b/>
      <sz val="14"/>
      <color rgb="FFFF0000"/>
      <name val="Calibri"/>
      <family val="2"/>
      <scheme val="minor"/>
    </font>
    <font>
      <b/>
      <sz val="12"/>
      <color theme="6"/>
      <name val="Calibri"/>
      <family val="2"/>
      <scheme val="minor"/>
    </font>
    <font>
      <b/>
      <sz val="13"/>
      <color theme="6"/>
      <name val="Calibri"/>
      <family val="2"/>
      <scheme val="minor"/>
    </font>
    <font>
      <b/>
      <sz val="16"/>
      <name val="Calibri"/>
      <family val="2"/>
      <scheme val="minor"/>
    </font>
    <font>
      <b/>
      <sz val="11"/>
      <name val="Calibri"/>
      <family val="2"/>
      <scheme val="minor"/>
    </font>
  </fonts>
  <fills count="29">
    <fill>
      <patternFill patternType="none"/>
    </fill>
    <fill>
      <patternFill patternType="gray125"/>
    </fill>
    <fill>
      <patternFill patternType="solid">
        <fgColor theme="3" tint="0.79998168889431442"/>
        <bgColor theme="0"/>
      </patternFill>
    </fill>
    <fill>
      <patternFill patternType="solid">
        <fgColor indexed="65"/>
        <bgColor theme="0"/>
      </patternFill>
    </fill>
    <fill>
      <patternFill patternType="solid">
        <fgColor theme="7" tint="0.79998168889431442"/>
        <bgColor theme="0"/>
      </patternFill>
    </fill>
    <fill>
      <patternFill patternType="solid">
        <fgColor theme="5" tint="0.59999389629810485"/>
        <bgColor theme="0"/>
      </patternFill>
    </fill>
    <fill>
      <patternFill patternType="solid">
        <fgColor theme="9" tint="0.59999389629810485"/>
        <bgColor theme="0"/>
      </patternFill>
    </fill>
    <fill>
      <patternFill patternType="solid">
        <fgColor theme="7" tint="0.39997558519241921"/>
        <bgColor theme="0"/>
      </patternFill>
    </fill>
    <fill>
      <patternFill patternType="solid">
        <fgColor theme="4" tint="0.79998168889431442"/>
        <bgColor theme="0"/>
      </patternFill>
    </fill>
    <fill>
      <patternFill patternType="solid">
        <fgColor theme="4" tint="0.39997558519241921"/>
        <bgColor theme="0"/>
      </patternFill>
    </fill>
    <fill>
      <patternFill patternType="solid">
        <fgColor theme="9" tint="0.79998168889431442"/>
        <bgColor theme="0"/>
      </patternFill>
    </fill>
    <fill>
      <patternFill patternType="solid">
        <fgColor theme="9" tint="0.39997558519241921"/>
        <bgColor theme="0"/>
      </patternFill>
    </fill>
    <fill>
      <patternFill patternType="solid">
        <fgColor theme="2" tint="-9.9978637043366805E-2"/>
        <bgColor theme="0"/>
      </patternFill>
    </fill>
    <fill>
      <patternFill patternType="solid">
        <fgColor theme="0"/>
        <bgColor theme="0"/>
      </patternFill>
    </fill>
    <fill>
      <patternFill patternType="solid">
        <fgColor rgb="FFFF5050"/>
        <bgColor theme="0"/>
      </patternFill>
    </fill>
    <fill>
      <patternFill patternType="solid">
        <fgColor theme="8" tint="0.39997558519241921"/>
        <bgColor theme="0"/>
      </patternFill>
    </fill>
    <fill>
      <patternFill patternType="solid">
        <fgColor theme="5" tint="0.79998168889431442"/>
        <bgColor theme="0"/>
      </patternFill>
    </fill>
    <fill>
      <patternFill patternType="solid">
        <fgColor theme="5" tint="0.39997558519241921"/>
        <bgColor theme="0"/>
      </patternFill>
    </fill>
    <fill>
      <patternFill patternType="solid">
        <fgColor theme="5" tint="-0.249977111117893"/>
        <bgColor theme="0"/>
      </patternFill>
    </fill>
    <fill>
      <patternFill patternType="solid">
        <fgColor theme="6" tint="0.79998168889431442"/>
        <bgColor theme="0"/>
      </patternFill>
    </fill>
    <fill>
      <patternFill patternType="solid">
        <fgColor theme="6" tint="0.59999389629810485"/>
        <bgColor theme="0"/>
      </patternFill>
    </fill>
    <fill>
      <patternFill patternType="solid">
        <fgColor theme="2" tint="-0.249977111117893"/>
        <bgColor theme="0"/>
      </patternFill>
    </fill>
    <fill>
      <patternFill patternType="solid">
        <fgColor theme="8"/>
        <bgColor theme="0"/>
      </patternFill>
    </fill>
    <fill>
      <patternFill patternType="solid">
        <fgColor theme="4"/>
        <bgColor theme="0"/>
      </patternFill>
    </fill>
    <fill>
      <patternFill patternType="solid">
        <fgColor theme="7" tint="0.59999389629810485"/>
        <bgColor theme="0"/>
      </patternFill>
    </fill>
    <fill>
      <patternFill patternType="solid">
        <fgColor rgb="FFFFFF00"/>
        <bgColor theme="0"/>
      </patternFill>
    </fill>
    <fill>
      <patternFill patternType="solid">
        <fgColor theme="1"/>
        <bgColor theme="0"/>
      </patternFill>
    </fill>
    <fill>
      <patternFill patternType="solid">
        <fgColor theme="2"/>
        <bgColor theme="0"/>
      </patternFill>
    </fill>
    <fill>
      <patternFill patternType="solid">
        <fgColor theme="7"/>
        <bgColor theme="0"/>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dashDotDot">
        <color indexed="64"/>
      </left>
      <right style="dashDotDot">
        <color indexed="64"/>
      </right>
      <top style="thin">
        <color indexed="64"/>
      </top>
      <bottom style="dashDotDot">
        <color indexed="64"/>
      </bottom>
      <diagonal/>
    </border>
    <border>
      <left style="dashDotDot">
        <color indexed="64"/>
      </left>
      <right style="dashDotDot">
        <color indexed="64"/>
      </right>
      <top style="dashDotDot">
        <color indexed="64"/>
      </top>
      <bottom style="dashDotDot">
        <color indexed="64"/>
      </bottom>
      <diagonal/>
    </border>
    <border>
      <left style="thin">
        <color indexed="64"/>
      </left>
      <right style="dashDotDot">
        <color indexed="64"/>
      </right>
      <top style="thin">
        <color indexed="64"/>
      </top>
      <bottom style="dashDotDot">
        <color indexed="64"/>
      </bottom>
      <diagonal/>
    </border>
    <border>
      <left style="thin">
        <color indexed="64"/>
      </left>
      <right style="dashDotDot">
        <color indexed="64"/>
      </right>
      <top style="dashDotDot">
        <color indexed="64"/>
      </top>
      <bottom style="dashDotDot">
        <color indexed="64"/>
      </bottom>
      <diagonal/>
    </border>
    <border>
      <left style="dashDotDot">
        <color indexed="64"/>
      </left>
      <right style="thin">
        <color indexed="64"/>
      </right>
      <top style="thin">
        <color indexed="64"/>
      </top>
      <bottom style="dashDotDot">
        <color indexed="64"/>
      </bottom>
      <diagonal/>
    </border>
    <border>
      <left style="dashDotDot">
        <color indexed="64"/>
      </left>
      <right style="thin">
        <color indexed="64"/>
      </right>
      <top style="dashDotDot">
        <color indexed="64"/>
      </top>
      <bottom style="dashDotDot">
        <color indexed="64"/>
      </bottom>
      <diagonal/>
    </border>
    <border>
      <left style="thin">
        <color indexed="64"/>
      </left>
      <right style="dashDotDot">
        <color indexed="64"/>
      </right>
      <top style="dashDotDot">
        <color indexed="64"/>
      </top>
      <bottom style="thin">
        <color indexed="64"/>
      </bottom>
      <diagonal/>
    </border>
    <border>
      <left style="dashDotDot">
        <color indexed="64"/>
      </left>
      <right style="dashDotDot">
        <color indexed="64"/>
      </right>
      <top style="dashDotDot">
        <color indexed="64"/>
      </top>
      <bottom style="thin">
        <color indexed="64"/>
      </bottom>
      <diagonal/>
    </border>
    <border>
      <left style="dashDotDot">
        <color indexed="64"/>
      </left>
      <right style="thin">
        <color indexed="64"/>
      </right>
      <top style="dashDotDot">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dashDotDot">
        <color indexed="64"/>
      </left>
      <right style="thin">
        <color indexed="64"/>
      </right>
      <top style="thin">
        <color indexed="64"/>
      </top>
      <bottom/>
      <diagonal/>
    </border>
    <border>
      <left style="dashDotDot">
        <color indexed="64"/>
      </left>
      <right style="thin">
        <color indexed="64"/>
      </right>
      <top/>
      <bottom style="dashDotDot">
        <color indexed="64"/>
      </bottom>
      <diagonal/>
    </border>
    <border>
      <left style="dashDotDot">
        <color indexed="64"/>
      </left>
      <right style="thin">
        <color indexed="64"/>
      </right>
      <top style="dashDotDot">
        <color indexed="64"/>
      </top>
      <bottom/>
      <diagonal/>
    </border>
    <border>
      <left style="dashDotDot">
        <color indexed="64"/>
      </left>
      <right style="thin">
        <color indexed="64"/>
      </right>
      <top/>
      <bottom style="thin">
        <color indexed="64"/>
      </bottom>
      <diagonal/>
    </border>
    <border>
      <left style="thick">
        <color rgb="FFFFFF00"/>
      </left>
      <right style="thick">
        <color rgb="FFFFFF00"/>
      </right>
      <top/>
      <bottom style="thick">
        <color rgb="FFFFFF00"/>
      </bottom>
      <diagonal/>
    </border>
    <border>
      <left style="thin">
        <color indexed="64"/>
      </left>
      <right/>
      <top/>
      <bottom style="thin">
        <color indexed="64"/>
      </bottom>
      <diagonal/>
    </border>
  </borders>
  <cellStyleXfs count="3">
    <xf numFmtId="0" fontId="0" fillId="0" borderId="0"/>
    <xf numFmtId="0" fontId="5" fillId="0" borderId="0" applyNumberFormat="0" applyFill="0" applyBorder="0" applyAlignment="0" applyProtection="0"/>
    <xf numFmtId="9" fontId="9" fillId="0" borderId="0" applyFont="0" applyFill="0" applyBorder="0" applyAlignment="0" applyProtection="0"/>
  </cellStyleXfs>
  <cellXfs count="221">
    <xf numFmtId="0" fontId="0" fillId="0" borderId="0" xfId="0"/>
    <xf numFmtId="0" fontId="0" fillId="3" borderId="0" xfId="0" applyFill="1" applyProtection="1">
      <protection locked="0"/>
    </xf>
    <xf numFmtId="165" fontId="0" fillId="3" borderId="0" xfId="0" applyNumberFormat="1" applyFill="1" applyProtection="1">
      <protection locked="0"/>
    </xf>
    <xf numFmtId="0" fontId="5" fillId="3" borderId="0" xfId="1" applyFill="1" applyProtection="1">
      <protection locked="0"/>
    </xf>
    <xf numFmtId="10" fontId="4" fillId="8" borderId="1" xfId="2" applyNumberFormat="1" applyFont="1" applyFill="1" applyBorder="1" applyProtection="1"/>
    <xf numFmtId="10" fontId="4" fillId="9" borderId="1" xfId="2" applyNumberFormat="1" applyFont="1" applyFill="1" applyBorder="1" applyProtection="1"/>
    <xf numFmtId="164" fontId="0" fillId="3" borderId="0" xfId="0" applyNumberFormat="1" applyFill="1" applyProtection="1">
      <protection locked="0"/>
    </xf>
    <xf numFmtId="164" fontId="15" fillId="22" borderId="1" xfId="0" applyNumberFormat="1" applyFont="1" applyFill="1" applyBorder="1" applyAlignment="1" applyProtection="1">
      <alignment horizontal="right"/>
      <protection locked="0"/>
    </xf>
    <xf numFmtId="2" fontId="15" fillId="22" borderId="2" xfId="0" applyNumberFormat="1" applyFont="1" applyFill="1" applyBorder="1" applyAlignment="1" applyProtection="1">
      <alignment horizontal="right"/>
      <protection locked="0"/>
    </xf>
    <xf numFmtId="0" fontId="15" fillId="22" borderId="2" xfId="0" applyFont="1" applyFill="1" applyBorder="1" applyAlignment="1" applyProtection="1">
      <alignment horizontal="right"/>
      <protection locked="0"/>
    </xf>
    <xf numFmtId="165" fontId="15" fillId="23" borderId="13" xfId="0" applyNumberFormat="1" applyFont="1" applyFill="1" applyBorder="1" applyAlignment="1" applyProtection="1">
      <alignment horizontal="right"/>
      <protection locked="0"/>
    </xf>
    <xf numFmtId="0" fontId="0" fillId="0" borderId="0" xfId="0" applyProtection="1">
      <protection locked="0"/>
    </xf>
    <xf numFmtId="14" fontId="15" fillId="22" borderId="18" xfId="0" applyNumberFormat="1" applyFont="1" applyFill="1" applyBorder="1" applyAlignment="1" applyProtection="1">
      <alignment horizontal="center" vertical="center"/>
      <protection locked="0"/>
    </xf>
    <xf numFmtId="164" fontId="15" fillId="22" borderId="16" xfId="0" applyNumberFormat="1" applyFont="1" applyFill="1" applyBorder="1" applyAlignment="1" applyProtection="1">
      <alignment horizontal="center" vertical="center"/>
      <protection locked="0"/>
    </xf>
    <xf numFmtId="14" fontId="15" fillId="22" borderId="22" xfId="0" applyNumberFormat="1" applyFont="1" applyFill="1" applyBorder="1" applyAlignment="1" applyProtection="1">
      <alignment horizontal="center" vertical="center"/>
      <protection locked="0"/>
    </xf>
    <xf numFmtId="164" fontId="15" fillId="22" borderId="23" xfId="0" applyNumberFormat="1" applyFont="1" applyFill="1" applyBorder="1" applyAlignment="1" applyProtection="1">
      <alignment horizontal="center" vertical="center"/>
      <protection locked="0"/>
    </xf>
    <xf numFmtId="0" fontId="0" fillId="2" borderId="1" xfId="0" applyFill="1" applyBorder="1" applyAlignment="1">
      <alignment horizontal="center"/>
    </xf>
    <xf numFmtId="164" fontId="0" fillId="2" borderId="1" xfId="0" applyNumberFormat="1" applyFill="1" applyBorder="1" applyAlignment="1">
      <alignment horizontal="right"/>
    </xf>
    <xf numFmtId="0" fontId="0" fillId="3" borderId="0" xfId="0" applyFill="1"/>
    <xf numFmtId="0" fontId="0" fillId="4" borderId="1" xfId="0" applyFill="1" applyBorder="1" applyAlignment="1">
      <alignment horizontal="center"/>
    </xf>
    <xf numFmtId="164" fontId="0" fillId="4" borderId="1" xfId="0" applyNumberFormat="1" applyFill="1" applyBorder="1" applyAlignment="1">
      <alignment horizontal="right"/>
    </xf>
    <xf numFmtId="0" fontId="15" fillId="22" borderId="1" xfId="0" applyFont="1" applyFill="1" applyBorder="1" applyAlignment="1">
      <alignment horizontal="center"/>
    </xf>
    <xf numFmtId="164" fontId="16" fillId="22" borderId="1" xfId="0" applyNumberFormat="1" applyFont="1" applyFill="1" applyBorder="1" applyAlignment="1">
      <alignment horizontal="right"/>
    </xf>
    <xf numFmtId="0" fontId="0" fillId="5" borderId="1" xfId="0" applyFill="1" applyBorder="1" applyAlignment="1">
      <alignment horizontal="center"/>
    </xf>
    <xf numFmtId="164" fontId="0" fillId="5" borderId="1" xfId="0" applyNumberFormat="1" applyFill="1" applyBorder="1" applyAlignment="1">
      <alignment horizontal="right"/>
    </xf>
    <xf numFmtId="0" fontId="0" fillId="3" borderId="0" xfId="0" applyFill="1" applyAlignment="1">
      <alignment horizontal="center"/>
    </xf>
    <xf numFmtId="2" fontId="15" fillId="22" borderId="3" xfId="0" applyNumberFormat="1" applyFont="1" applyFill="1" applyBorder="1" applyAlignment="1">
      <alignment horizontal="left"/>
    </xf>
    <xf numFmtId="0" fontId="0" fillId="3" borderId="0" xfId="0" applyFill="1" applyAlignment="1">
      <alignment horizontal="right"/>
    </xf>
    <xf numFmtId="0" fontId="0" fillId="3" borderId="0" xfId="0" applyFill="1" applyAlignment="1">
      <alignment horizontal="left"/>
    </xf>
    <xf numFmtId="0" fontId="15" fillId="22" borderId="3" xfId="0" applyFont="1" applyFill="1" applyBorder="1" applyAlignment="1">
      <alignment horizontal="left"/>
    </xf>
    <xf numFmtId="165" fontId="2" fillId="7" borderId="1" xfId="0" applyNumberFormat="1" applyFont="1" applyFill="1" applyBorder="1"/>
    <xf numFmtId="0" fontId="3" fillId="3" borderId="0" xfId="0" applyFont="1" applyFill="1"/>
    <xf numFmtId="0" fontId="2" fillId="3" borderId="0" xfId="0" applyFont="1" applyFill="1"/>
    <xf numFmtId="165" fontId="2" fillId="4" borderId="1" xfId="0" applyNumberFormat="1" applyFont="1" applyFill="1" applyBorder="1"/>
    <xf numFmtId="0" fontId="1" fillId="3" borderId="0" xfId="0" applyFont="1" applyFill="1"/>
    <xf numFmtId="164" fontId="2" fillId="4" borderId="1" xfId="0" applyNumberFormat="1" applyFont="1" applyFill="1" applyBorder="1"/>
    <xf numFmtId="164" fontId="8" fillId="7" borderId="1" xfId="0" applyNumberFormat="1" applyFont="1" applyFill="1" applyBorder="1" applyAlignment="1">
      <alignment horizontal="right"/>
    </xf>
    <xf numFmtId="164" fontId="0" fillId="2" borderId="13" xfId="0" applyNumberFormat="1" applyFill="1" applyBorder="1" applyAlignment="1">
      <alignment horizontal="right"/>
    </xf>
    <xf numFmtId="164" fontId="16" fillId="23" borderId="1" xfId="0" applyNumberFormat="1" applyFont="1" applyFill="1" applyBorder="1" applyAlignment="1">
      <alignment horizontal="right"/>
    </xf>
    <xf numFmtId="165" fontId="4" fillId="11" borderId="1" xfId="0" applyNumberFormat="1" applyFont="1" applyFill="1" applyBorder="1"/>
    <xf numFmtId="165" fontId="4" fillId="8" borderId="1" xfId="0" applyNumberFormat="1" applyFont="1" applyFill="1" applyBorder="1"/>
    <xf numFmtId="0" fontId="12" fillId="13" borderId="0" xfId="0" applyFont="1" applyFill="1" applyAlignment="1">
      <alignment horizontal="center"/>
    </xf>
    <xf numFmtId="0" fontId="1" fillId="14" borderId="1" xfId="0" applyFont="1" applyFill="1" applyBorder="1" applyAlignment="1">
      <alignment horizontal="center" vertical="center"/>
    </xf>
    <xf numFmtId="0" fontId="0" fillId="3" borderId="0" xfId="0" applyFill="1" applyAlignment="1">
      <alignment vertical="center"/>
    </xf>
    <xf numFmtId="0" fontId="0" fillId="3" borderId="20" xfId="0" applyFill="1" applyBorder="1" applyAlignment="1">
      <alignment horizontal="center" vertical="center"/>
    </xf>
    <xf numFmtId="0" fontId="0" fillId="3" borderId="24" xfId="0" applyFill="1" applyBorder="1" applyAlignment="1">
      <alignment horizontal="center" vertical="center"/>
    </xf>
    <xf numFmtId="0" fontId="1" fillId="2" borderId="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0" fillId="3" borderId="0" xfId="0" applyFill="1" applyAlignment="1">
      <alignment wrapText="1"/>
    </xf>
    <xf numFmtId="0" fontId="1" fillId="10" borderId="1" xfId="0" applyFont="1" applyFill="1" applyBorder="1" applyAlignment="1">
      <alignment horizontal="center" vertical="center"/>
    </xf>
    <xf numFmtId="164" fontId="0" fillId="3" borderId="18" xfId="0" applyNumberFormat="1" applyFill="1" applyBorder="1" applyAlignment="1">
      <alignment horizontal="center" vertical="center"/>
    </xf>
    <xf numFmtId="0" fontId="1" fillId="15" borderId="1" xfId="0" applyFont="1" applyFill="1" applyBorder="1" applyAlignment="1">
      <alignment horizontal="center" vertical="center" wrapText="1"/>
    </xf>
    <xf numFmtId="166" fontId="0" fillId="3" borderId="0" xfId="0" applyNumberFormat="1" applyFill="1"/>
    <xf numFmtId="0" fontId="13" fillId="3" borderId="0" xfId="0" applyFont="1" applyFill="1"/>
    <xf numFmtId="0" fontId="14" fillId="7" borderId="1" xfId="0" applyFont="1" applyFill="1" applyBorder="1" applyAlignment="1">
      <alignment horizontal="center" vertical="center"/>
    </xf>
    <xf numFmtId="164" fontId="14" fillId="7" borderId="22" xfId="0" applyNumberFormat="1" applyFont="1" applyFill="1" applyBorder="1" applyAlignment="1">
      <alignment horizontal="center" vertical="center"/>
    </xf>
    <xf numFmtId="164" fontId="0" fillId="3" borderId="0" xfId="0" applyNumberFormat="1" applyFill="1"/>
    <xf numFmtId="165" fontId="0" fillId="19" borderId="19" xfId="0" applyNumberFormat="1" applyFill="1" applyBorder="1" applyAlignment="1">
      <alignment horizontal="center" vertical="center"/>
    </xf>
    <xf numFmtId="165" fontId="0" fillId="19" borderId="17" xfId="0" applyNumberFormat="1" applyFill="1" applyBorder="1" applyAlignment="1">
      <alignment horizontal="center" vertical="center"/>
    </xf>
    <xf numFmtId="164" fontId="0" fillId="19" borderId="17" xfId="0" applyNumberFormat="1" applyFill="1" applyBorder="1" applyAlignment="1">
      <alignment horizontal="center" vertical="center"/>
    </xf>
    <xf numFmtId="165" fontId="0" fillId="20" borderId="22" xfId="0" applyNumberFormat="1" applyFill="1" applyBorder="1" applyAlignment="1">
      <alignment horizontal="center" vertical="center"/>
    </xf>
    <xf numFmtId="165" fontId="0" fillId="20" borderId="23" xfId="0" applyNumberFormat="1" applyFill="1" applyBorder="1" applyAlignment="1">
      <alignment horizontal="center" vertical="center"/>
    </xf>
    <xf numFmtId="164" fontId="0" fillId="20" borderId="23" xfId="0" applyNumberFormat="1" applyFill="1" applyBorder="1" applyAlignment="1">
      <alignment horizontal="center" vertical="center"/>
    </xf>
    <xf numFmtId="0" fontId="0" fillId="4" borderId="1" xfId="0" applyFill="1" applyBorder="1" applyAlignment="1">
      <alignment horizontal="center" vertical="center"/>
    </xf>
    <xf numFmtId="0" fontId="0" fillId="3" borderId="0" xfId="0" applyFill="1" applyAlignment="1" applyProtection="1">
      <alignment horizontal="center" vertical="center"/>
      <protection locked="0"/>
    </xf>
    <xf numFmtId="0" fontId="0" fillId="3" borderId="0" xfId="0" applyFill="1" applyAlignment="1">
      <alignment horizontal="center" vertical="center"/>
    </xf>
    <xf numFmtId="0" fontId="4" fillId="13" borderId="0" xfId="0" applyFont="1" applyFill="1" applyAlignment="1">
      <alignment horizontal="center" vertical="center"/>
    </xf>
    <xf numFmtId="14" fontId="15" fillId="13" borderId="0" xfId="0" applyNumberFormat="1" applyFont="1" applyFill="1" applyAlignment="1" applyProtection="1">
      <alignment horizontal="center" vertical="center"/>
      <protection locked="0"/>
    </xf>
    <xf numFmtId="164" fontId="15" fillId="13" borderId="0" xfId="0" applyNumberFormat="1" applyFont="1" applyFill="1" applyAlignment="1" applyProtection="1">
      <alignment horizontal="center" vertical="center"/>
      <protection locked="0"/>
    </xf>
    <xf numFmtId="164" fontId="1" fillId="2" borderId="1" xfId="0" applyNumberFormat="1" applyFont="1" applyFill="1" applyBorder="1" applyAlignment="1">
      <alignment vertical="center" wrapText="1"/>
    </xf>
    <xf numFmtId="164" fontId="1" fillId="4" borderId="1" xfId="0" applyNumberFormat="1" applyFont="1" applyFill="1" applyBorder="1" applyAlignment="1">
      <alignment horizontal="right" vertical="center" wrapText="1"/>
    </xf>
    <xf numFmtId="164" fontId="18" fillId="22" borderId="1" xfId="0" applyNumberFormat="1" applyFont="1" applyFill="1" applyBorder="1" applyAlignment="1">
      <alignment horizontal="right" vertical="center"/>
    </xf>
    <xf numFmtId="167" fontId="17" fillId="10" borderId="1" xfId="0" applyNumberFormat="1" applyFont="1" applyFill="1" applyBorder="1" applyAlignment="1">
      <alignment horizontal="right" vertical="center"/>
    </xf>
    <xf numFmtId="165" fontId="17" fillId="6" borderId="1" xfId="0" applyNumberFormat="1" applyFont="1" applyFill="1" applyBorder="1" applyAlignment="1">
      <alignment horizontal="right" vertical="center"/>
    </xf>
    <xf numFmtId="165" fontId="19" fillId="22" borderId="1" xfId="0" applyNumberFormat="1" applyFont="1" applyFill="1" applyBorder="1" applyAlignment="1">
      <alignment horizontal="right" vertical="center"/>
    </xf>
    <xf numFmtId="165" fontId="2" fillId="23" borderId="13" xfId="0" applyNumberFormat="1" applyFont="1" applyFill="1" applyBorder="1" applyAlignment="1">
      <alignment horizontal="right"/>
    </xf>
    <xf numFmtId="165" fontId="2" fillId="11" borderId="1" xfId="0" applyNumberFormat="1" applyFont="1" applyFill="1" applyBorder="1"/>
    <xf numFmtId="165" fontId="2" fillId="8" borderId="1" xfId="0" applyNumberFormat="1" applyFont="1" applyFill="1" applyBorder="1"/>
    <xf numFmtId="165" fontId="2" fillId="25" borderId="1" xfId="0" applyNumberFormat="1" applyFont="1" applyFill="1" applyBorder="1"/>
    <xf numFmtId="9" fontId="0" fillId="3" borderId="0" xfId="2" applyFont="1" applyFill="1" applyProtection="1">
      <protection locked="0"/>
    </xf>
    <xf numFmtId="10" fontId="0" fillId="3" borderId="0" xfId="2" applyNumberFormat="1" applyFont="1" applyFill="1" applyProtection="1">
      <protection locked="0"/>
    </xf>
    <xf numFmtId="0" fontId="4" fillId="27" borderId="13" xfId="0" applyFont="1" applyFill="1" applyBorder="1" applyAlignment="1">
      <alignment horizontal="right"/>
    </xf>
    <xf numFmtId="2" fontId="1" fillId="27" borderId="13" xfId="2" applyNumberFormat="1" applyFont="1" applyFill="1" applyBorder="1" applyProtection="1"/>
    <xf numFmtId="164" fontId="17" fillId="7" borderId="24" xfId="0" applyNumberFormat="1" applyFont="1" applyFill="1" applyBorder="1" applyAlignment="1">
      <alignment horizontal="center" vertical="center"/>
    </xf>
    <xf numFmtId="164" fontId="4" fillId="7" borderId="22" xfId="0" applyNumberFormat="1" applyFont="1" applyFill="1" applyBorder="1" applyAlignment="1">
      <alignment horizontal="center" vertical="center"/>
    </xf>
    <xf numFmtId="164" fontId="4" fillId="7" borderId="24"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5" fillId="3" borderId="0" xfId="1" applyFill="1" applyAlignment="1" applyProtection="1">
      <alignment horizontal="center"/>
    </xf>
    <xf numFmtId="0" fontId="0" fillId="3" borderId="0" xfId="0" applyFill="1" applyAlignment="1">
      <alignment horizontal="center" wrapText="1"/>
    </xf>
    <xf numFmtId="0" fontId="1" fillId="3" borderId="0" xfId="0" applyFont="1" applyFill="1" applyAlignment="1">
      <alignment horizontal="center"/>
    </xf>
    <xf numFmtId="0" fontId="6" fillId="3" borderId="0" xfId="0" applyFont="1" applyFill="1" applyAlignment="1">
      <alignment horizontal="center" vertical="center"/>
    </xf>
    <xf numFmtId="164" fontId="16" fillId="23" borderId="3" xfId="0" applyNumberFormat="1" applyFont="1" applyFill="1" applyBorder="1" applyAlignment="1">
      <alignment horizontal="right"/>
    </xf>
    <xf numFmtId="2" fontId="1" fillId="27" borderId="1" xfId="2" applyNumberFormat="1" applyFont="1" applyFill="1" applyBorder="1" applyProtection="1"/>
    <xf numFmtId="164" fontId="0" fillId="2" borderId="15" xfId="0" applyNumberFormat="1" applyFill="1" applyBorder="1" applyAlignment="1">
      <alignment horizontal="right"/>
    </xf>
    <xf numFmtId="165" fontId="2" fillId="13" borderId="0" xfId="0" applyNumberFormat="1" applyFont="1" applyFill="1"/>
    <xf numFmtId="0" fontId="2" fillId="13" borderId="0" xfId="0" applyFont="1" applyFill="1"/>
    <xf numFmtId="0" fontId="1" fillId="13" borderId="0" xfId="0" applyFont="1" applyFill="1"/>
    <xf numFmtId="164" fontId="2" fillId="13" borderId="0" xfId="0" applyNumberFormat="1" applyFont="1" applyFill="1"/>
    <xf numFmtId="0" fontId="0" fillId="13" borderId="0" xfId="0" applyFill="1"/>
    <xf numFmtId="164" fontId="8" fillId="13" borderId="0" xfId="0" applyNumberFormat="1" applyFont="1" applyFill="1" applyAlignment="1">
      <alignment horizontal="right"/>
    </xf>
    <xf numFmtId="165" fontId="8" fillId="23" borderId="13" xfId="0" applyNumberFormat="1" applyFont="1" applyFill="1" applyBorder="1" applyAlignment="1">
      <alignment horizontal="right"/>
    </xf>
    <xf numFmtId="0" fontId="0" fillId="8" borderId="1" xfId="0" applyFill="1" applyBorder="1" applyAlignment="1">
      <alignment horizontal="center"/>
    </xf>
    <xf numFmtId="0" fontId="5" fillId="3" borderId="0" xfId="1" applyFill="1" applyAlignment="1" applyProtection="1">
      <alignment horizontal="center"/>
    </xf>
    <xf numFmtId="0" fontId="0" fillId="3" borderId="0" xfId="0" applyFill="1" applyAlignment="1" applyProtection="1">
      <alignment horizontal="center" vertical="center"/>
      <protection locked="0"/>
    </xf>
    <xf numFmtId="0" fontId="1" fillId="12" borderId="1" xfId="0" applyFont="1" applyFill="1" applyBorder="1" applyAlignment="1">
      <alignment horizontal="center"/>
    </xf>
    <xf numFmtId="0" fontId="0" fillId="12" borderId="1" xfId="0" applyFill="1" applyBorder="1" applyAlignment="1">
      <alignment horizontal="center" vertical="center"/>
    </xf>
    <xf numFmtId="0" fontId="5" fillId="3" borderId="0" xfId="1" applyFill="1" applyAlignment="1" applyProtection="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3" borderId="27" xfId="0" applyFont="1" applyFill="1" applyBorder="1" applyAlignment="1">
      <alignment horizontal="center" vertical="center" wrapText="1"/>
    </xf>
    <xf numFmtId="0" fontId="10" fillId="3" borderId="28" xfId="0" applyFont="1" applyFill="1" applyBorder="1" applyAlignment="1">
      <alignment horizontal="center" vertical="center"/>
    </xf>
    <xf numFmtId="0" fontId="10" fillId="3" borderId="29"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5" fillId="3" borderId="0" xfId="1" applyFill="1" applyAlignment="1" applyProtection="1">
      <alignment horizontal="center" wrapText="1"/>
    </xf>
    <xf numFmtId="0" fontId="0" fillId="3" borderId="0" xfId="0" applyFill="1" applyAlignment="1">
      <alignment horizontal="center" wrapText="1"/>
    </xf>
    <xf numFmtId="0" fontId="2" fillId="7" borderId="1" xfId="0" applyFont="1" applyFill="1" applyBorder="1" applyAlignment="1">
      <alignment horizontal="center"/>
    </xf>
    <xf numFmtId="0" fontId="2" fillId="4" borderId="1" xfId="0" applyFont="1" applyFill="1" applyBorder="1" applyAlignment="1">
      <alignment horizontal="center"/>
    </xf>
    <xf numFmtId="0" fontId="1" fillId="3" borderId="0" xfId="0" applyFont="1" applyFill="1" applyAlignment="1">
      <alignment horizontal="center"/>
    </xf>
    <xf numFmtId="0" fontId="2" fillId="0" borderId="1" xfId="0" applyFont="1" applyBorder="1" applyAlignment="1">
      <alignment horizontal="center"/>
    </xf>
    <xf numFmtId="0" fontId="4" fillId="7" borderId="2" xfId="0" applyFont="1" applyFill="1" applyBorder="1" applyAlignment="1">
      <alignment horizontal="center"/>
    </xf>
    <xf numFmtId="0" fontId="4" fillId="7" borderId="3" xfId="0" applyFont="1" applyFill="1" applyBorder="1" applyAlignment="1">
      <alignment horizontal="center"/>
    </xf>
    <xf numFmtId="0" fontId="0" fillId="11" borderId="1" xfId="0" applyFill="1" applyBorder="1" applyAlignment="1">
      <alignment horizontal="center"/>
    </xf>
    <xf numFmtId="0" fontId="10" fillId="3" borderId="4" xfId="0" applyFont="1" applyFill="1" applyBorder="1" applyAlignment="1">
      <alignment horizontal="left" vertical="top" wrapText="1"/>
    </xf>
    <xf numFmtId="0" fontId="6" fillId="3" borderId="5" xfId="0" applyFont="1" applyFill="1" applyBorder="1" applyAlignment="1">
      <alignment horizontal="left" vertical="top"/>
    </xf>
    <xf numFmtId="0" fontId="6" fillId="3" borderId="6" xfId="0" applyFont="1" applyFill="1" applyBorder="1" applyAlignment="1">
      <alignment horizontal="left" vertical="top"/>
    </xf>
    <xf numFmtId="0" fontId="6" fillId="3" borderId="7" xfId="0" applyFont="1" applyFill="1" applyBorder="1" applyAlignment="1">
      <alignment horizontal="left" vertical="top"/>
    </xf>
    <xf numFmtId="0" fontId="6" fillId="3" borderId="1" xfId="0" applyFont="1" applyFill="1" applyBorder="1" applyAlignment="1">
      <alignment horizontal="left" vertical="top"/>
    </xf>
    <xf numFmtId="0" fontId="6" fillId="3" borderId="8" xfId="0" applyFont="1" applyFill="1" applyBorder="1" applyAlignment="1">
      <alignment horizontal="left" vertical="top"/>
    </xf>
    <xf numFmtId="0" fontId="6" fillId="3" borderId="9" xfId="0" applyFont="1" applyFill="1" applyBorder="1" applyAlignment="1">
      <alignment horizontal="left" vertical="top"/>
    </xf>
    <xf numFmtId="0" fontId="6" fillId="3" borderId="10" xfId="0" applyFont="1" applyFill="1" applyBorder="1" applyAlignment="1">
      <alignment horizontal="left" vertical="top"/>
    </xf>
    <xf numFmtId="0" fontId="6" fillId="3" borderId="11" xfId="0" applyFont="1" applyFill="1" applyBorder="1" applyAlignment="1">
      <alignment horizontal="left" vertical="top"/>
    </xf>
    <xf numFmtId="0" fontId="6" fillId="3" borderId="25" xfId="0" applyFont="1" applyFill="1" applyBorder="1" applyAlignment="1">
      <alignment horizontal="left" vertical="top"/>
    </xf>
    <xf numFmtId="0" fontId="6" fillId="3" borderId="2" xfId="0" applyFont="1" applyFill="1" applyBorder="1" applyAlignment="1">
      <alignment horizontal="left" vertical="top"/>
    </xf>
    <xf numFmtId="0" fontId="6" fillId="3" borderId="26" xfId="0" applyFont="1" applyFill="1" applyBorder="1" applyAlignment="1">
      <alignment horizontal="left" vertical="top"/>
    </xf>
    <xf numFmtId="0" fontId="0" fillId="2" borderId="12" xfId="0" applyFill="1" applyBorder="1" applyAlignment="1">
      <alignment horizontal="center"/>
    </xf>
    <xf numFmtId="0" fontId="0" fillId="2" borderId="0" xfId="0" applyFill="1" applyAlignment="1">
      <alignment horizontal="center"/>
    </xf>
    <xf numFmtId="0" fontId="0" fillId="4" borderId="1" xfId="0" applyFill="1" applyBorder="1" applyAlignment="1">
      <alignment horizontal="center"/>
    </xf>
    <xf numFmtId="0" fontId="0" fillId="9" borderId="1" xfId="0" applyFill="1" applyBorder="1" applyAlignment="1">
      <alignment horizontal="center"/>
    </xf>
    <xf numFmtId="0" fontId="15" fillId="23" borderId="1" xfId="0" applyFont="1" applyFill="1" applyBorder="1" applyAlignment="1">
      <alignment horizontal="center"/>
    </xf>
    <xf numFmtId="0" fontId="0" fillId="27" borderId="2" xfId="0" applyFill="1" applyBorder="1" applyAlignment="1">
      <alignment horizontal="center"/>
    </xf>
    <xf numFmtId="0" fontId="0" fillId="27" borderId="3" xfId="0" applyFill="1" applyBorder="1" applyAlignment="1">
      <alignment horizontal="center"/>
    </xf>
    <xf numFmtId="0" fontId="17" fillId="27" borderId="2" xfId="0" applyFont="1" applyFill="1" applyBorder="1" applyAlignment="1">
      <alignment horizontal="center" vertical="center" wrapText="1"/>
    </xf>
    <xf numFmtId="0" fontId="17" fillId="27" borderId="3"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0" fontId="18" fillId="22" borderId="1" xfId="0" applyFont="1" applyFill="1" applyBorder="1" applyAlignment="1">
      <alignment horizontal="center" vertical="center" wrapText="1"/>
    </xf>
    <xf numFmtId="0" fontId="18" fillId="22" borderId="1" xfId="0" applyFont="1" applyFill="1" applyBorder="1" applyAlignment="1">
      <alignment horizontal="center" vertical="center"/>
    </xf>
    <xf numFmtId="0" fontId="1" fillId="10" borderId="1" xfId="0" applyFont="1" applyFill="1" applyBorder="1" applyAlignment="1">
      <alignment horizontal="center" vertical="center" wrapText="1"/>
    </xf>
    <xf numFmtId="0" fontId="1" fillId="10" borderId="1" xfId="0" applyFont="1" applyFill="1" applyBorder="1" applyAlignment="1">
      <alignment horizontal="center" vertical="center"/>
    </xf>
    <xf numFmtId="0" fontId="12" fillId="3" borderId="1" xfId="0" applyFont="1" applyFill="1" applyBorder="1" applyAlignment="1">
      <alignment horizontal="left" vertical="center" wrapText="1"/>
    </xf>
    <xf numFmtId="0" fontId="12" fillId="3" borderId="1" xfId="0" applyFont="1" applyFill="1" applyBorder="1" applyAlignment="1">
      <alignment horizontal="left"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8" fillId="22" borderId="1" xfId="0" applyFont="1" applyFill="1" applyBorder="1" applyAlignment="1">
      <alignment horizontal="center" wrapText="1"/>
    </xf>
    <xf numFmtId="0" fontId="18" fillId="22" borderId="1" xfId="0" applyFont="1" applyFill="1" applyBorder="1" applyAlignment="1">
      <alignment horizontal="center"/>
    </xf>
    <xf numFmtId="0" fontId="17" fillId="23" borderId="1" xfId="0" applyFont="1" applyFill="1" applyBorder="1" applyAlignment="1">
      <alignment horizontal="center"/>
    </xf>
    <xf numFmtId="0" fontId="17" fillId="11" borderId="1" xfId="0" applyFont="1" applyFill="1" applyBorder="1" applyAlignment="1">
      <alignment horizontal="center"/>
    </xf>
    <xf numFmtId="0" fontId="17" fillId="8" borderId="1" xfId="0" applyFont="1" applyFill="1" applyBorder="1" applyAlignment="1">
      <alignment horizontal="center"/>
    </xf>
    <xf numFmtId="0" fontId="17" fillId="25" borderId="1" xfId="0" applyFont="1" applyFill="1" applyBorder="1" applyAlignment="1">
      <alignment horizontal="center"/>
    </xf>
    <xf numFmtId="0" fontId="12" fillId="3" borderId="1" xfId="0" applyFont="1" applyFill="1" applyBorder="1" applyAlignment="1">
      <alignment vertical="center" wrapText="1"/>
    </xf>
    <xf numFmtId="0" fontId="12" fillId="3" borderId="1" xfId="0" applyFont="1" applyFill="1" applyBorder="1" applyAlignment="1">
      <alignment vertical="center"/>
    </xf>
    <xf numFmtId="0" fontId="23" fillId="13" borderId="0" xfId="1" applyFont="1" applyFill="1" applyAlignment="1" applyProtection="1"/>
    <xf numFmtId="0" fontId="20" fillId="25" borderId="1" xfId="1" applyFont="1" applyFill="1" applyBorder="1" applyAlignment="1" applyProtection="1">
      <alignment horizontal="center" vertical="center"/>
    </xf>
    <xf numFmtId="168" fontId="21" fillId="26" borderId="1" xfId="0" applyNumberFormat="1" applyFont="1" applyFill="1" applyBorder="1" applyAlignment="1" applyProtection="1">
      <alignment horizontal="center" vertical="center"/>
      <protection locked="0"/>
    </xf>
    <xf numFmtId="0" fontId="20" fillId="25" borderId="1" xfId="1" applyFont="1" applyFill="1" applyBorder="1" applyAlignment="1" applyProtection="1">
      <alignment horizontal="center" vertical="center" wrapText="1"/>
    </xf>
    <xf numFmtId="0" fontId="5" fillId="3" borderId="0" xfId="1" applyFill="1" applyAlignment="1" applyProtection="1">
      <alignment horizontal="center" vertical="center" wrapText="1"/>
    </xf>
    <xf numFmtId="0" fontId="12" fillId="3" borderId="14" xfId="0" applyFont="1" applyFill="1" applyBorder="1" applyAlignment="1">
      <alignment horizontal="center"/>
    </xf>
    <xf numFmtId="0" fontId="0" fillId="13" borderId="0" xfId="0" applyFill="1" applyProtection="1">
      <protection locked="0"/>
    </xf>
    <xf numFmtId="0" fontId="0" fillId="19" borderId="1" xfId="0" applyFill="1" applyBorder="1" applyAlignment="1">
      <alignment horizontal="center" vertical="center"/>
    </xf>
    <xf numFmtId="164" fontId="0" fillId="12" borderId="33" xfId="0" applyNumberFormat="1" applyFill="1" applyBorder="1" applyAlignment="1">
      <alignment horizontal="center" vertical="center"/>
    </xf>
    <xf numFmtId="164" fontId="0" fillId="12" borderId="34" xfId="0" applyNumberFormat="1" applyFill="1" applyBorder="1" applyAlignment="1">
      <alignment horizontal="center" vertical="center"/>
    </xf>
    <xf numFmtId="0" fontId="6" fillId="21" borderId="1" xfId="0" applyFont="1" applyFill="1" applyBorder="1" applyAlignment="1">
      <alignment horizontal="center" vertical="center"/>
    </xf>
    <xf numFmtId="165" fontId="15" fillId="11" borderId="19" xfId="0" applyNumberFormat="1" applyFont="1" applyFill="1" applyBorder="1" applyAlignment="1" applyProtection="1">
      <alignment horizontal="center" vertical="center"/>
      <protection locked="0"/>
    </xf>
    <xf numFmtId="165" fontId="15" fillId="11" borderId="17" xfId="0" applyNumberFormat="1" applyFont="1" applyFill="1" applyBorder="1" applyAlignment="1" applyProtection="1">
      <alignment horizontal="center" vertical="center"/>
      <protection locked="0"/>
    </xf>
    <xf numFmtId="0" fontId="24" fillId="6" borderId="1" xfId="0" applyFont="1" applyFill="1" applyBorder="1" applyAlignment="1">
      <alignment horizontal="center" vertical="center" wrapText="1"/>
    </xf>
    <xf numFmtId="0" fontId="24" fillId="20" borderId="1" xfId="0" applyFont="1" applyFill="1" applyBorder="1" applyAlignment="1">
      <alignment horizontal="center" vertical="center" wrapText="1"/>
    </xf>
    <xf numFmtId="0" fontId="0" fillId="3" borderId="0" xfId="0" applyFill="1" applyBorder="1" applyAlignment="1">
      <alignment horizontal="center" vertical="center"/>
    </xf>
    <xf numFmtId="0" fontId="4" fillId="13" borderId="0" xfId="0" applyFont="1" applyFill="1" applyBorder="1" applyAlignment="1">
      <alignment horizontal="center" vertical="center"/>
    </xf>
    <xf numFmtId="14" fontId="15" fillId="13" borderId="0" xfId="0" applyNumberFormat="1" applyFont="1" applyFill="1" applyBorder="1" applyAlignment="1" applyProtection="1">
      <alignment horizontal="center" vertical="center"/>
      <protection locked="0"/>
    </xf>
    <xf numFmtId="164" fontId="15" fillId="13" borderId="0" xfId="0" applyNumberFormat="1" applyFont="1" applyFill="1" applyBorder="1" applyAlignment="1" applyProtection="1">
      <alignment horizontal="center" vertical="center"/>
      <protection locked="0"/>
    </xf>
    <xf numFmtId="0" fontId="21" fillId="26" borderId="2" xfId="0" applyFont="1" applyFill="1" applyBorder="1" applyAlignment="1" applyProtection="1">
      <alignment horizontal="center" vertical="center"/>
      <protection locked="0"/>
    </xf>
    <xf numFmtId="0" fontId="25" fillId="25" borderId="13" xfId="0" applyFont="1" applyFill="1" applyBorder="1" applyAlignment="1">
      <alignment horizontal="center" vertical="center"/>
    </xf>
    <xf numFmtId="0" fontId="21" fillId="26" borderId="35" xfId="0" applyFont="1" applyFill="1" applyBorder="1" applyAlignment="1" applyProtection="1">
      <alignment horizontal="center" vertical="center"/>
      <protection locked="0"/>
    </xf>
    <xf numFmtId="0" fontId="20" fillId="25" borderId="1" xfId="0" applyFont="1" applyFill="1" applyBorder="1" applyAlignment="1">
      <alignment horizontal="center" wrapText="1"/>
    </xf>
    <xf numFmtId="0" fontId="17" fillId="7" borderId="1" xfId="0" applyFont="1" applyFill="1" applyBorder="1" applyAlignment="1">
      <alignment horizontal="center" vertical="center"/>
    </xf>
    <xf numFmtId="164" fontId="4" fillId="10" borderId="16" xfId="0" applyNumberFormat="1" applyFont="1" applyFill="1" applyBorder="1" applyAlignment="1">
      <alignment horizontal="center" vertical="center"/>
    </xf>
    <xf numFmtId="164" fontId="4" fillId="6" borderId="17" xfId="0" applyNumberFormat="1" applyFont="1" applyFill="1" applyBorder="1" applyAlignment="1">
      <alignment horizontal="center" vertical="center"/>
    </xf>
    <xf numFmtId="164" fontId="15" fillId="11" borderId="31" xfId="0" applyNumberFormat="1" applyFont="1" applyFill="1" applyBorder="1" applyAlignment="1" applyProtection="1">
      <alignment horizontal="center" vertical="center"/>
      <protection locked="0"/>
    </xf>
    <xf numFmtId="164" fontId="15" fillId="11" borderId="32" xfId="0" applyNumberFormat="1" applyFont="1" applyFill="1" applyBorder="1" applyAlignment="1" applyProtection="1">
      <alignment horizontal="center" vertical="center"/>
      <protection locked="0"/>
    </xf>
    <xf numFmtId="0" fontId="4" fillId="11" borderId="13" xfId="0" applyFont="1" applyFill="1" applyBorder="1" applyAlignment="1">
      <alignment horizontal="center" vertical="center"/>
    </xf>
    <xf numFmtId="0" fontId="4" fillId="11" borderId="15" xfId="0" applyFont="1" applyFill="1" applyBorder="1" applyAlignment="1">
      <alignment horizontal="center" vertical="center"/>
    </xf>
    <xf numFmtId="0" fontId="1" fillId="16" borderId="13" xfId="0" applyFont="1" applyFill="1" applyBorder="1" applyAlignment="1">
      <alignment horizontal="center" vertical="center"/>
    </xf>
    <xf numFmtId="0" fontId="1" fillId="5" borderId="13" xfId="0" applyFont="1" applyFill="1" applyBorder="1" applyAlignment="1">
      <alignment horizontal="center" vertical="center"/>
    </xf>
    <xf numFmtId="0" fontId="1" fillId="17" borderId="13" xfId="0" applyFont="1" applyFill="1" applyBorder="1" applyAlignment="1">
      <alignment horizontal="center" vertical="center" wrapText="1"/>
    </xf>
    <xf numFmtId="0" fontId="1" fillId="18" borderId="13" xfId="0" applyFont="1" applyFill="1" applyBorder="1" applyAlignment="1">
      <alignment horizontal="center" vertical="center" wrapText="1"/>
    </xf>
    <xf numFmtId="0" fontId="1" fillId="3" borderId="12" xfId="0" applyFont="1" applyFill="1" applyBorder="1" applyAlignment="1">
      <alignment horizontal="justify" vertical="justify" wrapText="1"/>
    </xf>
    <xf numFmtId="0" fontId="1" fillId="3" borderId="0" xfId="0" applyFont="1" applyFill="1" applyBorder="1" applyAlignment="1">
      <alignment horizontal="justify" vertical="justify" wrapText="1"/>
    </xf>
    <xf numFmtId="0" fontId="1" fillId="3" borderId="36" xfId="0" applyFont="1" applyFill="1" applyBorder="1" applyAlignment="1">
      <alignment horizontal="justify" vertical="justify" wrapText="1"/>
    </xf>
    <xf numFmtId="0" fontId="1" fillId="3" borderId="30" xfId="0" applyFont="1" applyFill="1" applyBorder="1" applyAlignment="1">
      <alignment horizontal="justify" vertical="justify" wrapText="1"/>
    </xf>
    <xf numFmtId="0" fontId="26" fillId="24" borderId="1" xfId="0" applyFont="1" applyFill="1" applyBorder="1" applyAlignment="1">
      <alignment horizontal="center"/>
    </xf>
    <xf numFmtId="165" fontId="27" fillId="24" borderId="1" xfId="0" applyNumberFormat="1" applyFont="1" applyFill="1" applyBorder="1" applyAlignment="1">
      <alignment horizontal="right"/>
    </xf>
    <xf numFmtId="0" fontId="1" fillId="28" borderId="13" xfId="0" applyFont="1" applyFill="1" applyBorder="1" applyAlignment="1">
      <alignment horizontal="center" vertical="center" wrapText="1"/>
    </xf>
    <xf numFmtId="10" fontId="28" fillId="3" borderId="31" xfId="2" applyNumberFormat="1" applyFont="1" applyFill="1" applyBorder="1" applyAlignment="1">
      <alignment horizontal="center" vertical="center"/>
    </xf>
    <xf numFmtId="10" fontId="28" fillId="3" borderId="34" xfId="2" applyNumberFormat="1" applyFont="1" applyFill="1" applyBorder="1" applyAlignment="1">
      <alignment horizontal="center" vertical="center"/>
    </xf>
    <xf numFmtId="0" fontId="6" fillId="3" borderId="4" xfId="0" applyFont="1" applyFill="1" applyBorder="1" applyAlignment="1">
      <alignment horizontal="center" vertical="center" wrapText="1"/>
    </xf>
    <xf numFmtId="164" fontId="17" fillId="3" borderId="18" xfId="0" applyNumberFormat="1" applyFont="1" applyFill="1" applyBorder="1" applyAlignment="1">
      <alignment horizontal="center" vertical="center"/>
    </xf>
    <xf numFmtId="164" fontId="17" fillId="3" borderId="20" xfId="0" applyNumberFormat="1" applyFont="1" applyFill="1" applyBorder="1" applyAlignment="1">
      <alignment horizontal="center" vertical="center"/>
    </xf>
    <xf numFmtId="164" fontId="17" fillId="3" borderId="19" xfId="0" applyNumberFormat="1" applyFont="1" applyFill="1" applyBorder="1" applyAlignment="1">
      <alignment horizontal="center" vertical="center"/>
    </xf>
    <xf numFmtId="164" fontId="17" fillId="3" borderId="21" xfId="0" applyNumberFormat="1" applyFont="1" applyFill="1" applyBorder="1" applyAlignment="1">
      <alignment horizontal="center" vertical="center"/>
    </xf>
    <xf numFmtId="0" fontId="29" fillId="23" borderId="1" xfId="0" applyFont="1" applyFill="1" applyBorder="1" applyAlignment="1">
      <alignment horizontal="center" vertical="center" wrapText="1"/>
    </xf>
  </cellXfs>
  <cellStyles count="3">
    <cellStyle name="Hipervínculo" xfId="1" builtinId="8"/>
    <cellStyle name="Normal" xfId="0" builtinId="0"/>
    <cellStyle name="Porcentaje" xfId="2" builtinId="5"/>
  </cellStyles>
  <dxfs count="0"/>
  <tableStyles count="0" defaultTableStyle="TableStyleMedium2" defaultPivotStyle="PivotStyleLight16"/>
  <colors>
    <mruColors>
      <color rgb="FFFF66CC"/>
      <color rgb="FFFF5050"/>
      <color rgb="FFFF66FF"/>
      <color rgb="FFFF3300"/>
      <color rgb="FFFF33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5</xdr:col>
      <xdr:colOff>612085</xdr:colOff>
      <xdr:row>16</xdr:row>
      <xdr:rowOff>118724</xdr:rowOff>
    </xdr:from>
    <xdr:to>
      <xdr:col>6</xdr:col>
      <xdr:colOff>399553</xdr:colOff>
      <xdr:row>21</xdr:row>
      <xdr:rowOff>116334</xdr:rowOff>
    </xdr:to>
    <xdr:pic>
      <xdr:nvPicPr>
        <xdr:cNvPr id="5" name="Imagen 4">
          <a:extLst>
            <a:ext uri="{FF2B5EF4-FFF2-40B4-BE49-F238E27FC236}">
              <a16:creationId xmlns:a16="http://schemas.microsoft.com/office/drawing/2014/main" id="{A868ECBF-5B13-48CC-B670-FBC31ABDD68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7087"/>
        <a:stretch>
          <a:fillRect/>
        </a:stretch>
      </xdr:blipFill>
      <xdr:spPr>
        <a:xfrm>
          <a:off x="6517585" y="5916550"/>
          <a:ext cx="1253490" cy="13882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3486150</xdr:colOff>
      <xdr:row>30</xdr:row>
      <xdr:rowOff>133351</xdr:rowOff>
    </xdr:from>
    <xdr:to>
      <xdr:col>2</xdr:col>
      <xdr:colOff>967740</xdr:colOff>
      <xdr:row>32</xdr:row>
      <xdr:rowOff>606377</xdr:rowOff>
    </xdr:to>
    <xdr:pic>
      <xdr:nvPicPr>
        <xdr:cNvPr id="2" name="Imagen 1">
          <a:extLst>
            <a:ext uri="{FF2B5EF4-FFF2-40B4-BE49-F238E27FC236}">
              <a16:creationId xmlns:a16="http://schemas.microsoft.com/office/drawing/2014/main" id="{A9640769-20D4-E45D-382B-FB533A4165CF}"/>
            </a:ext>
          </a:extLst>
        </xdr:cNvPr>
        <xdr:cNvPicPr>
          <a:picLocks noChangeAspect="1"/>
        </xdr:cNvPicPr>
      </xdr:nvPicPr>
      <xdr:blipFill>
        <a:blip xmlns:r="http://schemas.openxmlformats.org/officeDocument/2006/relationships" r:embed="rId1"/>
        <a:stretch>
          <a:fillRect/>
        </a:stretch>
      </xdr:blipFill>
      <xdr:spPr>
        <a:xfrm>
          <a:off x="3486150" y="7134226"/>
          <a:ext cx="3187065" cy="1187401"/>
        </a:xfrm>
        <a:prstGeom prst="rect">
          <a:avLst/>
        </a:prstGeom>
      </xdr:spPr>
    </xdr:pic>
    <xdr:clientData/>
  </xdr:twoCellAnchor>
  <xdr:twoCellAnchor editAs="oneCell">
    <xdr:from>
      <xdr:col>0</xdr:col>
      <xdr:colOff>3522345</xdr:colOff>
      <xdr:row>42</xdr:row>
      <xdr:rowOff>168309</xdr:rowOff>
    </xdr:from>
    <xdr:to>
      <xdr:col>2</xdr:col>
      <xdr:colOff>1045845</xdr:colOff>
      <xdr:row>44</xdr:row>
      <xdr:rowOff>247836</xdr:rowOff>
    </xdr:to>
    <xdr:pic>
      <xdr:nvPicPr>
        <xdr:cNvPr id="4" name="Imagen 3">
          <a:extLst>
            <a:ext uri="{FF2B5EF4-FFF2-40B4-BE49-F238E27FC236}">
              <a16:creationId xmlns:a16="http://schemas.microsoft.com/office/drawing/2014/main" id="{38F43552-DAF1-349D-91E8-37F6837E97F4}"/>
            </a:ext>
          </a:extLst>
        </xdr:cNvPr>
        <xdr:cNvPicPr>
          <a:picLocks noChangeAspect="1"/>
        </xdr:cNvPicPr>
      </xdr:nvPicPr>
      <xdr:blipFill>
        <a:blip xmlns:r="http://schemas.openxmlformats.org/officeDocument/2006/relationships" r:embed="rId2"/>
        <a:stretch>
          <a:fillRect/>
        </a:stretch>
      </xdr:blipFill>
      <xdr:spPr>
        <a:xfrm>
          <a:off x="3522345" y="10579134"/>
          <a:ext cx="3248025" cy="1180617"/>
        </a:xfrm>
        <a:prstGeom prst="rect">
          <a:avLst/>
        </a:prstGeom>
      </xdr:spPr>
    </xdr:pic>
    <xdr:clientData/>
  </xdr:twoCellAnchor>
  <xdr:twoCellAnchor editAs="oneCell">
    <xdr:from>
      <xdr:col>0</xdr:col>
      <xdr:colOff>3606165</xdr:colOff>
      <xdr:row>54</xdr:row>
      <xdr:rowOff>159746</xdr:rowOff>
    </xdr:from>
    <xdr:to>
      <xdr:col>2</xdr:col>
      <xdr:colOff>1050175</xdr:colOff>
      <xdr:row>56</xdr:row>
      <xdr:rowOff>533586</xdr:rowOff>
    </xdr:to>
    <xdr:pic>
      <xdr:nvPicPr>
        <xdr:cNvPr id="5" name="Imagen 4">
          <a:extLst>
            <a:ext uri="{FF2B5EF4-FFF2-40B4-BE49-F238E27FC236}">
              <a16:creationId xmlns:a16="http://schemas.microsoft.com/office/drawing/2014/main" id="{D428B41A-6970-B4FC-7914-2ED0141C83C7}"/>
            </a:ext>
          </a:extLst>
        </xdr:cNvPr>
        <xdr:cNvPicPr>
          <a:picLocks noChangeAspect="1"/>
        </xdr:cNvPicPr>
      </xdr:nvPicPr>
      <xdr:blipFill>
        <a:blip xmlns:r="http://schemas.openxmlformats.org/officeDocument/2006/relationships" r:embed="rId3"/>
        <a:stretch>
          <a:fillRect/>
        </a:stretch>
      </xdr:blipFill>
      <xdr:spPr>
        <a:xfrm>
          <a:off x="3606165" y="14047196"/>
          <a:ext cx="3162820" cy="11453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1055371</xdr:colOff>
      <xdr:row>17</xdr:row>
      <xdr:rowOff>93345</xdr:rowOff>
    </xdr:from>
    <xdr:to>
      <xdr:col>3</xdr:col>
      <xdr:colOff>1502760</xdr:colOff>
      <xdr:row>17</xdr:row>
      <xdr:rowOff>472440</xdr:rowOff>
    </xdr:to>
    <xdr:pic>
      <xdr:nvPicPr>
        <xdr:cNvPr id="3" name="Imagen 2">
          <a:extLst>
            <a:ext uri="{FF2B5EF4-FFF2-40B4-BE49-F238E27FC236}">
              <a16:creationId xmlns:a16="http://schemas.microsoft.com/office/drawing/2014/main" id="{FCB078CE-7D36-4AD6-A9EC-97A12D3FE0EE}"/>
            </a:ext>
          </a:extLst>
        </xdr:cNvPr>
        <xdr:cNvPicPr>
          <a:picLocks noChangeAspect="1"/>
        </xdr:cNvPicPr>
      </xdr:nvPicPr>
      <xdr:blipFill>
        <a:blip xmlns:r="http://schemas.openxmlformats.org/officeDocument/2006/relationships" r:embed="rId1"/>
        <a:stretch>
          <a:fillRect/>
        </a:stretch>
      </xdr:blipFill>
      <xdr:spPr>
        <a:xfrm>
          <a:off x="3408046" y="4503420"/>
          <a:ext cx="2091404" cy="384810"/>
        </a:xfrm>
        <a:prstGeom prst="rect">
          <a:avLst/>
        </a:prstGeom>
      </xdr:spPr>
    </xdr:pic>
    <xdr:clientData/>
  </xdr:twoCellAnchor>
  <xdr:twoCellAnchor editAs="oneCell">
    <xdr:from>
      <xdr:col>2</xdr:col>
      <xdr:colOff>1097281</xdr:colOff>
      <xdr:row>25</xdr:row>
      <xdr:rowOff>97155</xdr:rowOff>
    </xdr:from>
    <xdr:to>
      <xdr:col>3</xdr:col>
      <xdr:colOff>1488636</xdr:colOff>
      <xdr:row>25</xdr:row>
      <xdr:rowOff>516254</xdr:rowOff>
    </xdr:to>
    <xdr:pic>
      <xdr:nvPicPr>
        <xdr:cNvPr id="6" name="Imagen 5">
          <a:extLst>
            <a:ext uri="{FF2B5EF4-FFF2-40B4-BE49-F238E27FC236}">
              <a16:creationId xmlns:a16="http://schemas.microsoft.com/office/drawing/2014/main" id="{D83F7A99-E7DD-482F-880A-FF389A5A7E00}"/>
            </a:ext>
          </a:extLst>
        </xdr:cNvPr>
        <xdr:cNvPicPr>
          <a:picLocks noChangeAspect="1"/>
        </xdr:cNvPicPr>
      </xdr:nvPicPr>
      <xdr:blipFill>
        <a:blip xmlns:r="http://schemas.openxmlformats.org/officeDocument/2006/relationships" r:embed="rId2"/>
        <a:stretch>
          <a:fillRect/>
        </a:stretch>
      </xdr:blipFill>
      <xdr:spPr>
        <a:xfrm>
          <a:off x="3449956" y="6564630"/>
          <a:ext cx="2039180" cy="415289"/>
        </a:xfrm>
        <a:prstGeom prst="rect">
          <a:avLst/>
        </a:prstGeom>
      </xdr:spPr>
    </xdr:pic>
    <xdr:clientData/>
  </xdr:twoCellAnchor>
  <xdr:twoCellAnchor editAs="oneCell">
    <xdr:from>
      <xdr:col>2</xdr:col>
      <xdr:colOff>1104900</xdr:colOff>
      <xdr:row>33</xdr:row>
      <xdr:rowOff>84408</xdr:rowOff>
    </xdr:from>
    <xdr:to>
      <xdr:col>3</xdr:col>
      <xdr:colOff>1504950</xdr:colOff>
      <xdr:row>33</xdr:row>
      <xdr:rowOff>549230</xdr:rowOff>
    </xdr:to>
    <xdr:pic>
      <xdr:nvPicPr>
        <xdr:cNvPr id="7" name="Imagen 6">
          <a:extLst>
            <a:ext uri="{FF2B5EF4-FFF2-40B4-BE49-F238E27FC236}">
              <a16:creationId xmlns:a16="http://schemas.microsoft.com/office/drawing/2014/main" id="{D868991C-EE4B-4064-B6E4-CFB3FF44F490}"/>
            </a:ext>
          </a:extLst>
        </xdr:cNvPr>
        <xdr:cNvPicPr>
          <a:picLocks noChangeAspect="1"/>
        </xdr:cNvPicPr>
      </xdr:nvPicPr>
      <xdr:blipFill>
        <a:blip xmlns:r="http://schemas.openxmlformats.org/officeDocument/2006/relationships" r:embed="rId3"/>
        <a:stretch>
          <a:fillRect/>
        </a:stretch>
      </xdr:blipFill>
      <xdr:spPr>
        <a:xfrm>
          <a:off x="3457575" y="8618808"/>
          <a:ext cx="2044065" cy="45720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ransportes.gob.es/transporte-terrestre/servicios-al-transportista/indice-de-variacion-semanal-de-los-precios-medios-del-gasoleo-en-espana" TargetMode="External"/><Relationship Id="rId1" Type="http://schemas.openxmlformats.org/officeDocument/2006/relationships/hyperlink" Target="https://apps.fomento.gob.es/preciogasoleo/angular_proyecto/client/gasoleoCambi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mitma.gob.es/transporte-terrestre/servicios-al-transportista/indice-de-variacionmensual-de-los-IMPORTEs-medios-del-gasoleo-en-espana" TargetMode="External"/><Relationship Id="rId1" Type="http://schemas.openxmlformats.org/officeDocument/2006/relationships/hyperlink" Target="https://www.dieselogasolina.com/Estadisticas/Historico/47"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80"/>
  <sheetViews>
    <sheetView tabSelected="1" topLeftCell="C1" zoomScaleNormal="100" zoomScaleSheetLayoutView="100" workbookViewId="0">
      <selection activeCell="G26" sqref="G26"/>
    </sheetView>
  </sheetViews>
  <sheetFormatPr baseColWidth="10" defaultColWidth="11.5546875" defaultRowHeight="14.4" x14ac:dyDescent="0.3"/>
  <cols>
    <col min="1" max="1" width="11.5546875" style="11"/>
    <col min="2" max="2" width="13.33203125" style="11" customWidth="1"/>
    <col min="3" max="3" width="24" style="11" customWidth="1"/>
    <col min="4" max="4" width="22.77734375" style="11" customWidth="1"/>
    <col min="5" max="5" width="23.21875" style="11" customWidth="1"/>
    <col min="6" max="6" width="22" style="11" customWidth="1"/>
    <col min="7" max="7" width="15.6640625" style="11" customWidth="1"/>
    <col min="8" max="8" width="16.6640625" style="11" bestFit="1" customWidth="1"/>
    <col min="9" max="9" width="13.33203125" style="11" customWidth="1"/>
    <col min="10" max="10" width="13" style="11" bestFit="1" customWidth="1"/>
    <col min="11" max="11" width="13" style="11" customWidth="1"/>
    <col min="12" max="12" width="13.33203125" style="11" bestFit="1" customWidth="1"/>
    <col min="13" max="13" width="16" style="11" bestFit="1" customWidth="1"/>
    <col min="14" max="14" width="22.33203125" style="11" customWidth="1"/>
    <col min="15" max="16384" width="11.5546875" style="11"/>
  </cols>
  <sheetData>
    <row r="1" spans="1:27" ht="14.4" customHeight="1" x14ac:dyDescent="0.3">
      <c r="A1" s="1"/>
      <c r="B1" s="1"/>
      <c r="C1" s="206" t="s">
        <v>57</v>
      </c>
      <c r="D1" s="207"/>
      <c r="E1" s="207"/>
      <c r="F1" s="207"/>
      <c r="G1" s="207"/>
      <c r="H1" s="207"/>
      <c r="I1" s="1"/>
      <c r="J1" s="1"/>
      <c r="K1" s="1"/>
      <c r="L1" s="1"/>
      <c r="M1" s="1"/>
      <c r="N1" s="1"/>
      <c r="O1" s="1"/>
      <c r="P1" s="1"/>
      <c r="Q1" s="1"/>
      <c r="R1" s="1"/>
      <c r="S1" s="1"/>
      <c r="T1" s="1"/>
      <c r="U1" s="1"/>
    </row>
    <row r="2" spans="1:27" ht="206.4" customHeight="1" x14ac:dyDescent="0.3">
      <c r="A2" s="18"/>
      <c r="B2" s="18"/>
      <c r="C2" s="208"/>
      <c r="D2" s="209"/>
      <c r="E2" s="209"/>
      <c r="F2" s="209"/>
      <c r="G2" s="209"/>
      <c r="H2" s="209"/>
      <c r="I2" s="1"/>
      <c r="J2" s="1"/>
      <c r="K2" s="1"/>
      <c r="L2" s="1"/>
      <c r="M2" s="1"/>
      <c r="N2" s="1"/>
      <c r="O2" s="1"/>
      <c r="P2" s="1"/>
      <c r="Q2" s="1"/>
      <c r="R2" s="1"/>
      <c r="S2" s="1"/>
      <c r="T2" s="1"/>
      <c r="U2" s="1"/>
      <c r="V2" s="1"/>
      <c r="W2" s="1"/>
      <c r="X2" s="1"/>
      <c r="Y2" s="1"/>
      <c r="Z2" s="1"/>
      <c r="AA2" s="1"/>
    </row>
    <row r="3" spans="1:27" ht="38.4" x14ac:dyDescent="0.3">
      <c r="A3" s="18"/>
      <c r="B3" s="18"/>
      <c r="C3" s="182" t="s">
        <v>49</v>
      </c>
      <c r="D3" s="182"/>
      <c r="E3" s="182"/>
      <c r="F3" s="182"/>
      <c r="G3" s="182"/>
      <c r="H3" s="182"/>
      <c r="I3" s="1"/>
      <c r="J3" s="1"/>
      <c r="K3" s="1"/>
      <c r="L3" s="1"/>
      <c r="M3" s="1"/>
      <c r="N3" s="1"/>
      <c r="O3" s="1"/>
      <c r="P3" s="1"/>
      <c r="Q3" s="1"/>
      <c r="R3" s="1"/>
      <c r="S3" s="1"/>
      <c r="T3" s="1"/>
      <c r="U3" s="1"/>
      <c r="V3" s="1"/>
      <c r="W3" s="1"/>
      <c r="X3" s="1"/>
      <c r="Y3" s="1"/>
      <c r="Z3" s="1"/>
      <c r="AA3" s="1"/>
    </row>
    <row r="4" spans="1:27" ht="38.4" customHeight="1" x14ac:dyDescent="0.4">
      <c r="A4" s="18"/>
      <c r="B4" s="18"/>
      <c r="C4" s="177" t="s">
        <v>61</v>
      </c>
      <c r="D4" s="177"/>
      <c r="E4" s="177"/>
      <c r="F4" s="177"/>
      <c r="G4" s="177"/>
      <c r="H4" s="177"/>
      <c r="I4" s="1"/>
      <c r="J4" s="1"/>
      <c r="K4" s="1"/>
      <c r="L4" s="1"/>
      <c r="M4" s="1"/>
      <c r="N4" s="1"/>
      <c r="O4" s="1"/>
      <c r="P4" s="1"/>
      <c r="Q4" s="1"/>
      <c r="R4" s="1"/>
      <c r="S4" s="1"/>
      <c r="T4" s="1"/>
      <c r="U4" s="1"/>
      <c r="V4" s="1"/>
      <c r="W4" s="1"/>
      <c r="X4" s="1"/>
      <c r="Y4" s="1"/>
      <c r="Z4" s="1"/>
      <c r="AA4" s="1"/>
    </row>
    <row r="5" spans="1:27" ht="24.6" customHeight="1" x14ac:dyDescent="0.3">
      <c r="A5" s="18"/>
      <c r="B5" s="18"/>
      <c r="C5" s="106" t="s">
        <v>38</v>
      </c>
      <c r="D5" s="106"/>
      <c r="E5" s="106"/>
      <c r="F5" s="106"/>
      <c r="G5" s="106"/>
      <c r="H5" s="106"/>
      <c r="I5" s="1"/>
      <c r="J5" s="1"/>
      <c r="K5" s="1"/>
      <c r="L5" s="1"/>
      <c r="M5" s="1"/>
      <c r="N5" s="1"/>
      <c r="O5" s="1"/>
      <c r="P5" s="1"/>
      <c r="Q5" s="1"/>
      <c r="R5" s="1"/>
      <c r="S5" s="1"/>
      <c r="T5" s="1"/>
      <c r="U5" s="1"/>
      <c r="V5" s="1"/>
      <c r="W5" s="1"/>
      <c r="X5" s="1"/>
      <c r="Y5" s="1"/>
      <c r="Z5" s="1"/>
      <c r="AA5" s="1"/>
    </row>
    <row r="6" spans="1:27" ht="36.6" customHeight="1" x14ac:dyDescent="0.3">
      <c r="A6" s="18"/>
      <c r="B6" s="18"/>
      <c r="C6" s="176" t="s">
        <v>60</v>
      </c>
      <c r="D6" s="176"/>
      <c r="E6" s="176"/>
      <c r="F6" s="176"/>
      <c r="G6" s="176"/>
      <c r="H6" s="176"/>
      <c r="I6" s="1"/>
      <c r="J6" s="1"/>
      <c r="K6" s="1"/>
      <c r="L6" s="1"/>
      <c r="M6" s="1"/>
      <c r="N6" s="1"/>
      <c r="O6" s="1"/>
      <c r="P6" s="1"/>
      <c r="Q6" s="1"/>
      <c r="R6" s="1"/>
      <c r="S6" s="1"/>
      <c r="T6" s="1"/>
      <c r="U6" s="1"/>
      <c r="V6" s="1"/>
      <c r="W6" s="1"/>
      <c r="X6" s="1"/>
      <c r="Y6" s="1"/>
      <c r="Z6" s="1"/>
      <c r="AA6" s="1"/>
    </row>
    <row r="7" spans="1:27" ht="15" customHeight="1" x14ac:dyDescent="0.4">
      <c r="A7" s="18"/>
      <c r="B7" s="18"/>
      <c r="C7" s="102"/>
      <c r="D7" s="102"/>
      <c r="E7" s="102"/>
      <c r="F7" s="41"/>
      <c r="G7" s="41"/>
      <c r="H7" s="18"/>
      <c r="I7" s="1"/>
      <c r="J7" s="1"/>
      <c r="K7" s="1"/>
      <c r="L7" s="1"/>
      <c r="M7" s="1"/>
      <c r="N7" s="1"/>
      <c r="O7" s="1"/>
      <c r="P7" s="1"/>
      <c r="Q7" s="1"/>
      <c r="R7" s="1"/>
      <c r="S7" s="1"/>
      <c r="T7" s="1"/>
      <c r="U7" s="1"/>
      <c r="V7" s="1"/>
      <c r="W7" s="1"/>
      <c r="X7" s="1"/>
      <c r="Y7" s="1"/>
      <c r="Z7" s="1"/>
      <c r="AA7" s="1"/>
    </row>
    <row r="8" spans="1:27" ht="28.8" hidden="1" customHeight="1" x14ac:dyDescent="0.3">
      <c r="A8" s="18"/>
      <c r="B8" s="18"/>
      <c r="C8" s="172"/>
      <c r="D8" s="175" t="s">
        <v>59</v>
      </c>
      <c r="E8" s="173"/>
      <c r="F8" s="173"/>
      <c r="G8" s="174">
        <v>0</v>
      </c>
      <c r="H8" s="18"/>
      <c r="I8" s="1"/>
      <c r="J8" s="1"/>
      <c r="K8" s="1"/>
      <c r="L8" s="1"/>
      <c r="M8" s="1"/>
      <c r="N8" s="1"/>
      <c r="O8" s="1"/>
      <c r="P8" s="1"/>
      <c r="Q8" s="1"/>
      <c r="R8" s="1"/>
      <c r="S8" s="1"/>
      <c r="T8" s="1"/>
      <c r="U8" s="1"/>
      <c r="V8" s="1"/>
      <c r="W8" s="1"/>
      <c r="X8" s="1"/>
      <c r="Y8" s="1"/>
      <c r="Z8" s="1"/>
      <c r="AA8" s="1"/>
    </row>
    <row r="9" spans="1:27" hidden="1" x14ac:dyDescent="0.3">
      <c r="A9" s="18"/>
      <c r="B9" s="18"/>
      <c r="C9" s="25"/>
      <c r="D9" s="25"/>
      <c r="E9" s="25"/>
      <c r="F9" s="25"/>
      <c r="G9" s="25"/>
      <c r="H9" s="25"/>
      <c r="I9" s="1"/>
      <c r="J9" s="1"/>
      <c r="K9" s="1"/>
      <c r="L9" s="1"/>
      <c r="M9" s="1"/>
      <c r="N9" s="1"/>
      <c r="O9" s="1"/>
      <c r="P9" s="1"/>
      <c r="Q9" s="1"/>
      <c r="R9" s="1"/>
      <c r="S9" s="1"/>
      <c r="T9" s="1"/>
      <c r="U9" s="1"/>
      <c r="V9" s="1"/>
      <c r="W9" s="1"/>
      <c r="X9" s="1"/>
      <c r="Y9" s="1"/>
      <c r="Z9" s="1"/>
      <c r="AA9" s="1"/>
    </row>
    <row r="10" spans="1:27" ht="43.2" x14ac:dyDescent="0.3">
      <c r="A10" s="18"/>
      <c r="B10" s="18"/>
      <c r="C10" s="18"/>
      <c r="D10" s="18"/>
      <c r="E10" s="220" t="s">
        <v>65</v>
      </c>
      <c r="F10" s="220" t="s">
        <v>64</v>
      </c>
      <c r="G10" s="42" t="s">
        <v>28</v>
      </c>
      <c r="H10" s="212" t="s">
        <v>79</v>
      </c>
      <c r="I10" s="1"/>
      <c r="J10" s="1"/>
      <c r="K10" s="1"/>
      <c r="L10" s="1"/>
      <c r="M10" s="1"/>
      <c r="N10" s="1"/>
      <c r="O10" s="1"/>
      <c r="P10" s="1"/>
      <c r="Q10" s="1"/>
      <c r="R10" s="1"/>
      <c r="S10" s="1"/>
      <c r="T10" s="1"/>
      <c r="U10" s="1"/>
      <c r="V10" s="1"/>
      <c r="W10" s="1"/>
      <c r="X10" s="1"/>
      <c r="Y10" s="1"/>
      <c r="Z10" s="1"/>
      <c r="AA10" s="1"/>
    </row>
    <row r="11" spans="1:27" ht="18" x14ac:dyDescent="0.3">
      <c r="A11" s="18"/>
      <c r="B11" s="43"/>
      <c r="C11" s="107" t="s">
        <v>26</v>
      </c>
      <c r="D11" s="108"/>
      <c r="E11" s="12">
        <v>46081</v>
      </c>
      <c r="F11" s="13">
        <v>1.14201</v>
      </c>
      <c r="G11" s="44">
        <f>IF(AND(E11&gt;=DATE(2026,3,22), E11&lt;=DATE(2026,6,30)), 10, 21)</f>
        <v>21</v>
      </c>
      <c r="H11" s="213">
        <f>(((F12*100)/F11)/100)-1</f>
        <v>0.50034588138457647</v>
      </c>
      <c r="I11" s="1"/>
      <c r="J11" s="103"/>
      <c r="K11" s="103"/>
      <c r="L11" s="103"/>
      <c r="M11" s="1"/>
      <c r="N11" s="1"/>
      <c r="O11" s="1"/>
      <c r="P11" s="1"/>
      <c r="Q11" s="1"/>
      <c r="R11" s="1"/>
      <c r="S11" s="1"/>
      <c r="T11" s="1"/>
      <c r="U11" s="1"/>
      <c r="V11" s="1"/>
      <c r="W11" s="1"/>
      <c r="X11" s="1"/>
      <c r="Y11" s="1"/>
      <c r="Z11" s="1"/>
      <c r="AA11" s="1"/>
    </row>
    <row r="12" spans="1:27" ht="18" x14ac:dyDescent="0.3">
      <c r="A12" s="18"/>
      <c r="B12" s="43"/>
      <c r="C12" s="109" t="s">
        <v>23</v>
      </c>
      <c r="D12" s="110"/>
      <c r="E12" s="14">
        <v>46125</v>
      </c>
      <c r="F12" s="15">
        <v>1.7134100000000001</v>
      </c>
      <c r="G12" s="45">
        <f>IF(AND(E12&gt;=DATE(2026,3,22), E12&lt;=DATE(2026,6,30)), 10, 21)</f>
        <v>10</v>
      </c>
      <c r="H12" s="214"/>
      <c r="I12" s="1"/>
      <c r="J12" s="103"/>
      <c r="K12" s="103"/>
      <c r="L12" s="103"/>
      <c r="M12" s="1"/>
      <c r="N12" s="1"/>
      <c r="O12" s="1"/>
      <c r="P12" s="1"/>
      <c r="Q12" s="1"/>
      <c r="R12" s="1"/>
      <c r="S12" s="1"/>
      <c r="T12" s="1"/>
      <c r="U12" s="1"/>
      <c r="V12" s="1"/>
      <c r="W12" s="1"/>
      <c r="X12" s="1"/>
      <c r="Y12" s="1"/>
      <c r="Z12" s="1"/>
      <c r="AA12" s="1"/>
    </row>
    <row r="13" spans="1:27" ht="18" x14ac:dyDescent="0.3">
      <c r="A13" s="18"/>
      <c r="B13" s="43"/>
      <c r="C13" s="188"/>
      <c r="D13" s="188"/>
      <c r="E13" s="189"/>
      <c r="F13" s="190"/>
      <c r="G13" s="187"/>
      <c r="H13" s="18"/>
      <c r="I13" s="1"/>
      <c r="J13" s="64"/>
      <c r="K13" s="64"/>
      <c r="L13" s="64"/>
      <c r="M13" s="1"/>
      <c r="N13" s="1"/>
      <c r="O13" s="1"/>
      <c r="P13" s="1"/>
      <c r="Q13" s="1"/>
      <c r="R13" s="1"/>
      <c r="S13" s="1"/>
      <c r="T13" s="1"/>
      <c r="U13" s="1"/>
      <c r="V13" s="1"/>
      <c r="W13" s="1"/>
      <c r="X13" s="1"/>
      <c r="Y13" s="1"/>
      <c r="Z13" s="1"/>
      <c r="AA13" s="1"/>
    </row>
    <row r="14" spans="1:27" ht="18" x14ac:dyDescent="0.3">
      <c r="A14" s="18"/>
      <c r="B14" s="43"/>
      <c r="C14" s="66"/>
      <c r="D14" s="66"/>
      <c r="E14" s="67"/>
      <c r="F14" s="68">
        <v>4</v>
      </c>
      <c r="G14" s="65"/>
      <c r="H14" s="192" t="s">
        <v>63</v>
      </c>
      <c r="I14" s="1"/>
      <c r="J14" s="64"/>
      <c r="K14" s="64"/>
      <c r="L14" s="64"/>
      <c r="M14" s="1"/>
      <c r="N14" s="1"/>
      <c r="O14" s="1"/>
      <c r="P14" s="1"/>
      <c r="Q14" s="1"/>
      <c r="R14" s="1"/>
      <c r="S14" s="1"/>
      <c r="T14" s="1"/>
      <c r="U14" s="1"/>
      <c r="V14" s="1"/>
      <c r="W14" s="1"/>
      <c r="X14" s="1"/>
      <c r="Y14" s="1"/>
      <c r="Z14" s="1"/>
      <c r="AA14" s="1"/>
    </row>
    <row r="15" spans="1:27" ht="34.200000000000003" customHeight="1" thickBot="1" x14ac:dyDescent="0.35">
      <c r="A15" s="18"/>
      <c r="B15" s="18"/>
      <c r="C15" s="194" t="s">
        <v>77</v>
      </c>
      <c r="D15" s="194"/>
      <c r="E15" s="194"/>
      <c r="F15" s="194"/>
      <c r="G15" s="191" t="s">
        <v>58</v>
      </c>
      <c r="H15" s="193">
        <v>20</v>
      </c>
      <c r="I15" s="1"/>
      <c r="J15" s="1"/>
      <c r="K15" s="1"/>
      <c r="L15" s="1"/>
      <c r="M15" s="1"/>
      <c r="N15" s="1"/>
      <c r="O15" s="1"/>
      <c r="P15" s="1"/>
      <c r="Q15" s="1"/>
      <c r="R15" s="1"/>
      <c r="S15" s="1"/>
      <c r="T15" s="1"/>
      <c r="U15" s="1"/>
      <c r="V15" s="1"/>
      <c r="W15" s="1"/>
      <c r="X15" s="1"/>
      <c r="Y15" s="1"/>
      <c r="Z15" s="1"/>
      <c r="AA15" s="1"/>
    </row>
    <row r="16" spans="1:27" ht="15" thickTop="1" x14ac:dyDescent="0.3">
      <c r="A16" s="18"/>
      <c r="B16" s="18"/>
      <c r="C16" s="18"/>
      <c r="D16" s="18"/>
      <c r="E16" s="18"/>
      <c r="F16" s="18"/>
      <c r="G16" s="18"/>
      <c r="H16" s="18"/>
      <c r="I16" s="1"/>
      <c r="J16" s="1"/>
      <c r="K16" s="1"/>
      <c r="L16" s="1"/>
      <c r="M16" s="1"/>
      <c r="N16" s="1"/>
      <c r="O16" s="1"/>
      <c r="P16" s="1"/>
      <c r="Q16" s="1"/>
      <c r="R16" s="1"/>
      <c r="S16" s="1"/>
      <c r="T16" s="1"/>
      <c r="U16" s="1"/>
      <c r="V16" s="1"/>
      <c r="W16" s="1"/>
      <c r="X16" s="1"/>
      <c r="Y16" s="1"/>
      <c r="Z16" s="1"/>
      <c r="AA16" s="1"/>
    </row>
    <row r="17" spans="1:27" x14ac:dyDescent="0.3">
      <c r="A17" s="18"/>
      <c r="B17" s="18"/>
      <c r="C17" s="18"/>
      <c r="D17" s="104" t="s">
        <v>15</v>
      </c>
      <c r="E17" s="104"/>
      <c r="F17" s="25"/>
      <c r="G17" s="25"/>
      <c r="H17" s="18"/>
      <c r="I17" s="1"/>
      <c r="J17" s="1"/>
      <c r="K17" s="1"/>
      <c r="L17" s="1"/>
      <c r="M17" s="1"/>
      <c r="N17" s="1"/>
      <c r="O17" s="1"/>
      <c r="P17" s="1"/>
      <c r="Q17" s="1"/>
      <c r="R17" s="1"/>
      <c r="S17" s="1"/>
      <c r="T17" s="1"/>
      <c r="U17" s="1"/>
      <c r="V17" s="1"/>
      <c r="W17" s="1"/>
      <c r="X17" s="1"/>
      <c r="Y17" s="1"/>
      <c r="Z17" s="1"/>
      <c r="AA17" s="1"/>
    </row>
    <row r="18" spans="1:27" ht="43.2" x14ac:dyDescent="0.3">
      <c r="A18" s="18"/>
      <c r="B18" s="18"/>
      <c r="C18" s="18"/>
      <c r="D18" s="46" t="s">
        <v>24</v>
      </c>
      <c r="E18" s="47" t="s">
        <v>25</v>
      </c>
      <c r="F18" s="48"/>
      <c r="G18" s="48"/>
      <c r="H18" s="18"/>
      <c r="I18" s="1"/>
      <c r="J18" s="1"/>
      <c r="K18" s="1"/>
      <c r="L18" s="6"/>
      <c r="M18" s="1"/>
      <c r="N18" s="1"/>
      <c r="O18" s="1"/>
      <c r="P18" s="1"/>
      <c r="Q18" s="1"/>
      <c r="R18" s="1"/>
      <c r="S18" s="1"/>
      <c r="T18" s="1"/>
      <c r="U18" s="1"/>
      <c r="V18" s="1"/>
      <c r="W18" s="1"/>
      <c r="X18" s="1"/>
      <c r="Y18" s="1"/>
      <c r="Z18" s="1"/>
      <c r="AA18" s="1"/>
    </row>
    <row r="19" spans="1:27" ht="15.6" x14ac:dyDescent="0.3">
      <c r="A19" s="18"/>
      <c r="B19" s="18"/>
      <c r="C19" s="49" t="s">
        <v>48</v>
      </c>
      <c r="D19" s="216">
        <f>F11-(F27-G27)</f>
        <v>0.8120099999999999</v>
      </c>
      <c r="E19" s="217">
        <f>F12-(F27-G27)</f>
        <v>1.38341</v>
      </c>
      <c r="F19" s="18"/>
      <c r="G19" s="18"/>
      <c r="H19" s="25"/>
      <c r="I19" s="1"/>
      <c r="J19" s="1"/>
      <c r="K19" s="1"/>
      <c r="L19" s="1"/>
      <c r="M19" s="1"/>
      <c r="N19" s="1"/>
      <c r="O19" s="1"/>
      <c r="P19" s="1"/>
      <c r="Q19" s="1"/>
      <c r="R19" s="1"/>
      <c r="S19" s="1"/>
      <c r="T19" s="1"/>
      <c r="U19" s="1"/>
      <c r="V19" s="1"/>
      <c r="W19" s="1"/>
      <c r="X19" s="1"/>
      <c r="Y19" s="1"/>
      <c r="Z19" s="1"/>
      <c r="AA19" s="1"/>
    </row>
    <row r="20" spans="1:27" ht="15.6" x14ac:dyDescent="0.3">
      <c r="A20" s="18"/>
      <c r="B20" s="18"/>
      <c r="C20" s="51" t="s">
        <v>12</v>
      </c>
      <c r="D20" s="218">
        <f>IF(AND(E11&gt;=DATE(2026,3,22), E11&lt;=DATE(2026,6,30)), F28, F27)</f>
        <v>0.379</v>
      </c>
      <c r="E20" s="219">
        <f>IF(AND(E12&gt;=DATE(2026,3,22), E12&lt;=DATE(2026,6,30)), F28, F27)</f>
        <v>0.33</v>
      </c>
      <c r="F20" s="52"/>
      <c r="G20" s="52"/>
      <c r="H20" s="18"/>
      <c r="I20" s="1"/>
      <c r="J20" s="1"/>
      <c r="K20" s="6"/>
      <c r="L20" s="6"/>
      <c r="M20" s="1"/>
      <c r="N20" s="1"/>
      <c r="O20" s="1"/>
      <c r="P20" s="1"/>
      <c r="Q20" s="1"/>
      <c r="R20" s="1"/>
      <c r="S20" s="1"/>
      <c r="T20" s="1"/>
      <c r="U20" s="1"/>
      <c r="V20" s="1"/>
      <c r="W20" s="1"/>
      <c r="X20" s="1"/>
      <c r="Y20" s="1"/>
      <c r="Z20" s="1"/>
      <c r="AA20" s="1"/>
    </row>
    <row r="21" spans="1:27" ht="15.6" x14ac:dyDescent="0.3">
      <c r="A21" s="18"/>
      <c r="B21" s="18"/>
      <c r="C21" s="42" t="s">
        <v>21</v>
      </c>
      <c r="D21" s="218">
        <f>((D19+D20)*(1+(G11)/100)-(D20+D19))</f>
        <v>0.25011209999999995</v>
      </c>
      <c r="E21" s="218">
        <f>((E19+E20)*(1+(G12/100))-(E20+E19))</f>
        <v>0.17134100000000019</v>
      </c>
      <c r="F21" s="18"/>
      <c r="G21" s="53"/>
      <c r="H21" s="18"/>
      <c r="I21" s="6"/>
      <c r="J21" s="1"/>
      <c r="K21" s="1"/>
      <c r="L21" s="1"/>
      <c r="M21" s="1"/>
      <c r="N21" s="1"/>
      <c r="O21" s="1"/>
      <c r="P21" s="1"/>
      <c r="Q21" s="1"/>
      <c r="R21" s="1"/>
      <c r="S21" s="1"/>
      <c r="T21" s="1"/>
      <c r="U21" s="1"/>
      <c r="V21" s="1"/>
      <c r="W21" s="1"/>
      <c r="X21" s="1"/>
      <c r="Y21" s="1"/>
      <c r="Z21" s="1"/>
      <c r="AA21" s="1"/>
    </row>
    <row r="22" spans="1:27" ht="23.4" x14ac:dyDescent="0.3">
      <c r="A22" s="18"/>
      <c r="B22" s="18"/>
      <c r="C22" s="195" t="s">
        <v>81</v>
      </c>
      <c r="D22" s="55">
        <f>D19+D20+D21</f>
        <v>1.4411220999999999</v>
      </c>
      <c r="E22" s="55">
        <f>E19+E20+E21</f>
        <v>1.8847510000000003</v>
      </c>
      <c r="F22" s="18"/>
      <c r="G22" s="18"/>
      <c r="H22" s="18"/>
      <c r="I22" s="1"/>
      <c r="J22" s="1"/>
      <c r="K22" s="1"/>
      <c r="L22" s="1"/>
      <c r="M22" s="1"/>
      <c r="N22" s="1"/>
      <c r="O22" s="1"/>
      <c r="P22" s="1"/>
      <c r="Q22" s="1"/>
      <c r="R22" s="1"/>
      <c r="S22" s="1"/>
      <c r="T22" s="1"/>
      <c r="U22" s="1"/>
      <c r="V22" s="1"/>
      <c r="W22" s="1"/>
      <c r="X22" s="1"/>
      <c r="Y22" s="1"/>
      <c r="Z22" s="1"/>
      <c r="AA22" s="1"/>
    </row>
    <row r="23" spans="1:27" x14ac:dyDescent="0.3">
      <c r="A23" s="18"/>
      <c r="B23" s="18"/>
      <c r="C23" s="18"/>
      <c r="D23" s="56"/>
      <c r="E23" s="56"/>
      <c r="F23" s="18"/>
      <c r="G23" s="18"/>
      <c r="H23" s="18"/>
      <c r="I23" s="1"/>
      <c r="J23" s="1"/>
      <c r="K23" s="1"/>
      <c r="L23" s="1"/>
      <c r="M23" s="1"/>
      <c r="N23" s="1"/>
      <c r="O23" s="1"/>
      <c r="P23" s="1"/>
      <c r="Q23" s="1"/>
      <c r="R23" s="1"/>
      <c r="S23" s="1"/>
      <c r="T23" s="1"/>
      <c r="U23" s="1"/>
      <c r="V23" s="1"/>
      <c r="W23" s="1"/>
      <c r="X23" s="1"/>
      <c r="Y23" s="1"/>
      <c r="Z23" s="1"/>
      <c r="AA23" s="1"/>
    </row>
    <row r="24" spans="1:27" ht="38.4" x14ac:dyDescent="0.3">
      <c r="A24" s="18"/>
      <c r="B24" s="18"/>
      <c r="C24" s="182" t="s">
        <v>82</v>
      </c>
      <c r="D24" s="182"/>
      <c r="E24" s="182"/>
      <c r="F24" s="182"/>
      <c r="G24" s="182"/>
      <c r="H24" s="182"/>
      <c r="I24" s="1"/>
      <c r="J24" s="1"/>
      <c r="K24" s="1"/>
      <c r="L24" s="1"/>
      <c r="M24" s="1"/>
      <c r="N24" s="1"/>
      <c r="O24" s="1"/>
      <c r="P24" s="1"/>
      <c r="Q24" s="1"/>
      <c r="R24" s="1"/>
      <c r="S24" s="1"/>
      <c r="T24" s="1"/>
      <c r="U24" s="1"/>
      <c r="V24" s="1"/>
      <c r="W24" s="1"/>
      <c r="X24" s="1"/>
      <c r="Y24" s="1"/>
      <c r="Z24" s="1"/>
      <c r="AA24" s="1"/>
    </row>
    <row r="25" spans="1:27" x14ac:dyDescent="0.3">
      <c r="A25" s="18"/>
      <c r="B25" s="18"/>
      <c r="C25" s="18"/>
      <c r="D25" s="18"/>
      <c r="E25" s="18"/>
      <c r="F25" s="18"/>
      <c r="G25" s="18"/>
      <c r="H25" s="18"/>
      <c r="I25" s="1"/>
      <c r="J25" s="1"/>
      <c r="K25" s="1"/>
      <c r="L25" s="1"/>
      <c r="M25" s="1"/>
      <c r="N25" s="1"/>
      <c r="O25" s="1"/>
      <c r="P25" s="1"/>
      <c r="Q25" s="1"/>
      <c r="R25" s="1"/>
      <c r="S25" s="1"/>
      <c r="T25" s="1"/>
      <c r="U25" s="1"/>
      <c r="V25" s="1"/>
      <c r="W25" s="1"/>
      <c r="X25" s="1"/>
      <c r="Y25" s="1"/>
      <c r="Z25" s="1"/>
      <c r="AA25" s="1"/>
    </row>
    <row r="26" spans="1:27" ht="43.2" x14ac:dyDescent="0.3">
      <c r="A26" s="18"/>
      <c r="B26" s="98"/>
      <c r="C26" s="18"/>
      <c r="D26" s="202" t="s">
        <v>16</v>
      </c>
      <c r="E26" s="203" t="s">
        <v>17</v>
      </c>
      <c r="F26" s="204" t="s">
        <v>83</v>
      </c>
      <c r="G26" s="205" t="s">
        <v>84</v>
      </c>
      <c r="H26" s="18"/>
      <c r="I26" s="1"/>
      <c r="J26" s="1"/>
      <c r="K26" s="1"/>
      <c r="L26" s="1"/>
      <c r="M26" s="1"/>
      <c r="N26" s="1"/>
      <c r="O26" s="1"/>
      <c r="P26" s="1"/>
      <c r="Q26" s="1"/>
      <c r="R26" s="1"/>
      <c r="S26" s="1"/>
      <c r="T26" s="1"/>
      <c r="U26" s="1"/>
      <c r="V26" s="1"/>
      <c r="W26" s="1"/>
      <c r="X26" s="1"/>
      <c r="Y26" s="1"/>
      <c r="Z26" s="1"/>
      <c r="AA26" s="1"/>
    </row>
    <row r="27" spans="1:27" ht="18" x14ac:dyDescent="0.3">
      <c r="A27" s="18"/>
      <c r="B27" s="178"/>
      <c r="C27" s="49" t="s">
        <v>19</v>
      </c>
      <c r="D27" s="183">
        <v>307</v>
      </c>
      <c r="E27" s="184">
        <v>72</v>
      </c>
      <c r="F27" s="196">
        <f>ROUND((D27+E27)/1000,3)</f>
        <v>0.379</v>
      </c>
      <c r="G27" s="198">
        <v>4.9000000000000002E-2</v>
      </c>
      <c r="H27" s="200" t="s">
        <v>15</v>
      </c>
      <c r="I27" s="1"/>
      <c r="J27" s="1"/>
      <c r="K27" s="1"/>
      <c r="L27" s="1"/>
      <c r="M27" s="1"/>
      <c r="N27" s="1"/>
      <c r="O27" s="1"/>
      <c r="P27" s="1"/>
      <c r="Q27" s="1"/>
      <c r="R27" s="1"/>
      <c r="S27" s="1"/>
      <c r="T27" s="1"/>
      <c r="U27" s="1"/>
      <c r="V27" s="1"/>
      <c r="W27" s="1"/>
      <c r="X27" s="1"/>
      <c r="Y27" s="1"/>
      <c r="Z27" s="1"/>
      <c r="AA27" s="1"/>
    </row>
    <row r="28" spans="1:27" ht="28.8" x14ac:dyDescent="0.3">
      <c r="A28" s="18"/>
      <c r="B28" s="178"/>
      <c r="C28" s="185" t="s">
        <v>62</v>
      </c>
      <c r="D28" s="183">
        <v>267.31</v>
      </c>
      <c r="E28" s="184">
        <v>62.69</v>
      </c>
      <c r="F28" s="197">
        <f>ROUND((D28+E28)/1000,3)</f>
        <v>0.33</v>
      </c>
      <c r="G28" s="199"/>
      <c r="H28" s="201"/>
      <c r="I28" s="1"/>
      <c r="J28" s="1"/>
      <c r="K28" s="1"/>
      <c r="L28" s="1"/>
      <c r="M28" s="1"/>
      <c r="N28" s="1"/>
      <c r="O28" s="1"/>
      <c r="P28" s="1"/>
      <c r="Q28" s="1"/>
      <c r="R28" s="1"/>
      <c r="S28" s="1"/>
      <c r="T28" s="1"/>
      <c r="U28" s="1"/>
      <c r="V28" s="1"/>
      <c r="W28" s="1"/>
      <c r="X28" s="1"/>
      <c r="Y28" s="1"/>
      <c r="Z28" s="1"/>
      <c r="AA28" s="1"/>
    </row>
    <row r="29" spans="1:27" hidden="1" x14ac:dyDescent="0.3">
      <c r="A29" s="18"/>
      <c r="B29" s="178"/>
      <c r="C29" s="179" t="s">
        <v>19</v>
      </c>
      <c r="D29" s="57">
        <v>400.69</v>
      </c>
      <c r="E29" s="58">
        <v>72</v>
      </c>
      <c r="F29" s="59">
        <f>ROUND((D29+E29)/1000,3)</f>
        <v>0.47299999999999998</v>
      </c>
      <c r="G29" s="180">
        <f>F29-F30</f>
        <v>0.11399999999999999</v>
      </c>
      <c r="H29" s="105" t="s">
        <v>13</v>
      </c>
      <c r="I29" s="1"/>
      <c r="J29" s="1"/>
      <c r="K29" s="1"/>
      <c r="L29" s="1"/>
      <c r="M29" s="1"/>
      <c r="N29" s="1"/>
      <c r="O29" s="1"/>
      <c r="P29" s="1"/>
      <c r="Q29" s="1"/>
      <c r="R29" s="1"/>
      <c r="S29" s="1"/>
      <c r="T29" s="1"/>
      <c r="U29" s="1"/>
      <c r="V29" s="1"/>
      <c r="W29" s="1"/>
      <c r="X29" s="1"/>
      <c r="Y29" s="1"/>
      <c r="Z29" s="1"/>
      <c r="AA29" s="1"/>
    </row>
    <row r="30" spans="1:27" ht="28.8" hidden="1" x14ac:dyDescent="0.3">
      <c r="A30" s="18"/>
      <c r="B30" s="178"/>
      <c r="C30" s="186" t="s">
        <v>62</v>
      </c>
      <c r="D30" s="60">
        <v>304.32</v>
      </c>
      <c r="E30" s="61">
        <v>54.68</v>
      </c>
      <c r="F30" s="62">
        <f>ROUND((D30+E30)/1000,3)</f>
        <v>0.35899999999999999</v>
      </c>
      <c r="G30" s="181"/>
      <c r="H30" s="105"/>
      <c r="I30" s="1"/>
      <c r="J30" s="1"/>
      <c r="K30" s="1"/>
      <c r="L30" s="1"/>
      <c r="M30" s="1"/>
      <c r="N30" s="1"/>
      <c r="O30" s="1"/>
      <c r="P30" s="1"/>
      <c r="Q30" s="1"/>
      <c r="R30" s="1"/>
      <c r="S30" s="1"/>
      <c r="T30" s="1"/>
      <c r="U30" s="1"/>
      <c r="V30" s="1"/>
      <c r="W30" s="1"/>
      <c r="X30" s="1"/>
      <c r="Y30" s="1"/>
      <c r="Z30" s="1"/>
      <c r="AA30" s="1"/>
    </row>
    <row r="31" spans="1:27" hidden="1" x14ac:dyDescent="0.3">
      <c r="A31" s="18"/>
      <c r="B31" s="178"/>
      <c r="C31" s="101" t="s">
        <v>18</v>
      </c>
      <c r="D31" s="101"/>
      <c r="E31" s="101"/>
      <c r="F31" s="101"/>
      <c r="G31" s="101"/>
      <c r="H31" s="63" t="s">
        <v>14</v>
      </c>
      <c r="I31" s="1"/>
      <c r="J31" s="1"/>
      <c r="K31" s="1"/>
      <c r="L31" s="1"/>
      <c r="M31" s="1"/>
      <c r="N31" s="1"/>
      <c r="O31" s="1"/>
      <c r="P31" s="1"/>
      <c r="Q31" s="1"/>
      <c r="R31" s="1"/>
      <c r="S31" s="1"/>
      <c r="T31" s="1"/>
      <c r="U31" s="1"/>
      <c r="V31" s="1"/>
      <c r="W31" s="1"/>
      <c r="X31" s="1"/>
      <c r="Y31" s="1"/>
      <c r="Z31" s="1"/>
      <c r="AA31" s="1"/>
    </row>
    <row r="32" spans="1:27" x14ac:dyDescent="0.3">
      <c r="A32" s="18"/>
      <c r="B32" s="98"/>
      <c r="C32" s="18"/>
      <c r="D32" s="18"/>
      <c r="E32" s="18"/>
      <c r="F32" s="18"/>
      <c r="G32" s="18"/>
      <c r="H32" s="18"/>
      <c r="I32" s="1"/>
      <c r="J32" s="1"/>
      <c r="K32" s="1"/>
      <c r="L32" s="1"/>
      <c r="M32" s="1"/>
      <c r="N32" s="1"/>
      <c r="O32" s="1"/>
      <c r="P32" s="1"/>
      <c r="Q32" s="1"/>
      <c r="R32" s="1"/>
      <c r="S32" s="1"/>
      <c r="T32" s="1"/>
      <c r="U32" s="1"/>
      <c r="V32" s="1"/>
      <c r="W32" s="1"/>
      <c r="X32" s="1"/>
      <c r="Y32" s="1"/>
      <c r="Z32" s="1"/>
      <c r="AA32" s="1"/>
    </row>
    <row r="33" spans="1:27"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sheetData>
  <sheetProtection algorithmName="SHA-512" hashValue="HRzAPZbIsUz6n9P/Bt+Dg0boJHbhQ4sMmSl0etxnoAj4fD/3JQV2h26LjD0Uq5nFEg6Jqi1kCu5/yq1xtuCuyw==" saltValue="mdSLQURT3uiXhlMYDhLB4Q==" spinCount="100000" sheet="1" objects="1" scenarios="1"/>
  <mergeCells count="20">
    <mergeCell ref="C4:H4"/>
    <mergeCell ref="C5:H5"/>
    <mergeCell ref="C6:H6"/>
    <mergeCell ref="H11:H12"/>
    <mergeCell ref="H27:H28"/>
    <mergeCell ref="H29:H30"/>
    <mergeCell ref="C11:D11"/>
    <mergeCell ref="C12:D12"/>
    <mergeCell ref="D8:F8"/>
    <mergeCell ref="C24:H24"/>
    <mergeCell ref="C15:F15"/>
    <mergeCell ref="C3:H3"/>
    <mergeCell ref="C1:H2"/>
    <mergeCell ref="C31:G31"/>
    <mergeCell ref="C7:E7"/>
    <mergeCell ref="J11:L11"/>
    <mergeCell ref="J12:L12"/>
    <mergeCell ref="D17:E17"/>
    <mergeCell ref="G27:G28"/>
    <mergeCell ref="G29:G30"/>
  </mergeCells>
  <phoneticPr fontId="11" type="noConversion"/>
  <dataValidations count="1">
    <dataValidation type="list" allowBlank="1" showInputMessage="1" showErrorMessage="1" sqref="G15" xr:uid="{5D3C4895-FF4D-4819-8808-72190954FE13}">
      <formula1>"SI,NO"</formula1>
    </dataValidation>
  </dataValidations>
  <hyperlinks>
    <hyperlink ref="C5" r:id="rId1" xr:uid="{9AFF8187-DFAA-42BF-BC44-19279ECBB510}"/>
    <hyperlink ref="C6" r:id="rId2" xr:uid="{E9CC39C3-8CAA-4A9A-838E-3714CDD61DA1}"/>
  </hyperlinks>
  <pageMargins left="0.7" right="0.7" top="0.75" bottom="0.75" header="0.3" footer="0.3"/>
  <pageSetup paperSize="9" scale="58" orientation="portrait" r:id="rId3"/>
  <rowBreaks count="2" manualBreakCount="2">
    <brk id="34" max="7" man="1"/>
    <brk id="69" max="7" man="1"/>
  </rowBreaks>
  <colBreaks count="1" manualBreakCount="1">
    <brk id="8" max="179" man="1"/>
  </col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K65"/>
  <sheetViews>
    <sheetView topLeftCell="A14" zoomScaleNormal="100" workbookViewId="0">
      <selection activeCell="C40" sqref="C40"/>
    </sheetView>
  </sheetViews>
  <sheetFormatPr baseColWidth="10" defaultColWidth="11.5546875" defaultRowHeight="14.4" x14ac:dyDescent="0.3"/>
  <cols>
    <col min="1" max="1" width="58.109375" style="1" customWidth="1"/>
    <col min="2" max="2" width="25.21875" style="1" customWidth="1"/>
    <col min="3" max="3" width="20.6640625" style="1" customWidth="1"/>
    <col min="4" max="4" width="25" style="1" hidden="1" customWidth="1"/>
    <col min="5" max="5" width="20.6640625" style="1" bestFit="1" customWidth="1"/>
    <col min="6" max="16384" width="11.5546875" style="1"/>
  </cols>
  <sheetData>
    <row r="1" spans="1:5" x14ac:dyDescent="0.3">
      <c r="A1" s="16" t="s">
        <v>74</v>
      </c>
      <c r="B1" s="17">
        <f>'CÁLCULO CARBURANTE'!F11</f>
        <v>1.14201</v>
      </c>
      <c r="C1" s="18"/>
      <c r="D1" s="18"/>
      <c r="E1" s="18"/>
    </row>
    <row r="2" spans="1:5" x14ac:dyDescent="0.3">
      <c r="A2" s="19" t="s">
        <v>75</v>
      </c>
      <c r="B2" s="20">
        <f>'CÁLCULO CARBURANTE'!F12</f>
        <v>1.7134100000000001</v>
      </c>
      <c r="C2" s="18"/>
      <c r="D2" s="18"/>
      <c r="E2" s="18"/>
    </row>
    <row r="3" spans="1:5" ht="18" x14ac:dyDescent="0.35">
      <c r="A3" s="21" t="s">
        <v>40</v>
      </c>
      <c r="B3" s="7">
        <v>1</v>
      </c>
      <c r="C3" s="22" t="s">
        <v>27</v>
      </c>
      <c r="D3" s="18"/>
    </row>
    <row r="4" spans="1:5" x14ac:dyDescent="0.3">
      <c r="A4" s="23" t="s">
        <v>0</v>
      </c>
      <c r="B4" s="24">
        <f>B2-B1</f>
        <v>0.57140000000000013</v>
      </c>
      <c r="C4" s="18"/>
      <c r="D4" s="18"/>
    </row>
    <row r="5" spans="1:5" x14ac:dyDescent="0.3">
      <c r="A5" s="25"/>
      <c r="B5" s="25"/>
      <c r="C5" s="18"/>
      <c r="D5" s="18"/>
    </row>
    <row r="6" spans="1:5" ht="18" x14ac:dyDescent="0.35">
      <c r="A6" s="21" t="s">
        <v>29</v>
      </c>
      <c r="B6" s="8">
        <v>35</v>
      </c>
      <c r="C6" s="26" t="s">
        <v>3</v>
      </c>
      <c r="D6" s="22" t="s">
        <v>27</v>
      </c>
    </row>
    <row r="7" spans="1:5" x14ac:dyDescent="0.3">
      <c r="A7" s="25"/>
      <c r="B7" s="27"/>
      <c r="C7" s="28"/>
      <c r="D7" s="18"/>
    </row>
    <row r="8" spans="1:5" ht="18" x14ac:dyDescent="0.35">
      <c r="A8" s="21" t="s">
        <v>30</v>
      </c>
      <c r="B8" s="9">
        <v>10000</v>
      </c>
      <c r="C8" s="29" t="s">
        <v>2</v>
      </c>
      <c r="D8" s="22" t="s">
        <v>27</v>
      </c>
    </row>
    <row r="9" spans="1:5" ht="15" thickBot="1" x14ac:dyDescent="0.35">
      <c r="A9" s="18"/>
      <c r="B9" s="18"/>
      <c r="C9" s="18"/>
      <c r="D9" s="18"/>
      <c r="E9" s="18"/>
    </row>
    <row r="10" spans="1:5" ht="38.4" x14ac:dyDescent="0.3">
      <c r="A10" s="215" t="s">
        <v>80</v>
      </c>
      <c r="B10" s="114"/>
      <c r="C10" s="115"/>
      <c r="D10" s="90"/>
      <c r="E10" s="18"/>
    </row>
    <row r="11" spans="1:5" ht="38.4" x14ac:dyDescent="0.3">
      <c r="A11" s="116"/>
      <c r="B11" s="117"/>
      <c r="C11" s="118"/>
      <c r="D11" s="90"/>
      <c r="E11" s="18"/>
    </row>
    <row r="12" spans="1:5" ht="39" thickBot="1" x14ac:dyDescent="0.35">
      <c r="A12" s="119"/>
      <c r="B12" s="120"/>
      <c r="C12" s="121"/>
      <c r="D12" s="90"/>
      <c r="E12" s="18"/>
    </row>
    <row r="13" spans="1:5" x14ac:dyDescent="0.3">
      <c r="A13" s="18"/>
      <c r="B13" s="18"/>
      <c r="C13" s="18"/>
      <c r="D13" s="18"/>
      <c r="E13" s="18"/>
    </row>
    <row r="14" spans="1:5" ht="17.399999999999999" x14ac:dyDescent="0.35">
      <c r="A14" s="124" t="s">
        <v>1</v>
      </c>
      <c r="B14" s="124"/>
      <c r="C14" s="30">
        <f>((B8*B6)/100)*B4</f>
        <v>1999.9000000000005</v>
      </c>
      <c r="D14" s="94"/>
      <c r="E14" s="18"/>
    </row>
    <row r="15" spans="1:5" ht="17.399999999999999" x14ac:dyDescent="0.35">
      <c r="A15" s="31"/>
      <c r="B15" s="31"/>
      <c r="C15" s="32"/>
      <c r="D15" s="95"/>
      <c r="E15" s="18"/>
    </row>
    <row r="16" spans="1:5" ht="17.399999999999999" x14ac:dyDescent="0.35">
      <c r="A16" s="125" t="s">
        <v>8</v>
      </c>
      <c r="B16" s="125"/>
      <c r="C16" s="33">
        <f>B6*B4</f>
        <v>19.999000000000006</v>
      </c>
      <c r="D16" s="94"/>
      <c r="E16" s="18"/>
    </row>
    <row r="17" spans="1:11" x14ac:dyDescent="0.3">
      <c r="A17" s="18"/>
      <c r="B17" s="18"/>
      <c r="C17" s="34"/>
      <c r="D17" s="96"/>
      <c r="E17" s="18"/>
    </row>
    <row r="18" spans="1:11" ht="17.399999999999999" x14ac:dyDescent="0.35">
      <c r="A18" s="125" t="s">
        <v>9</v>
      </c>
      <c r="B18" s="125"/>
      <c r="C18" s="35">
        <f>((1*B6)/100)*B4</f>
        <v>0.19999000000000003</v>
      </c>
      <c r="D18" s="97"/>
      <c r="E18" s="18"/>
      <c r="F18" s="2"/>
      <c r="K18" s="3"/>
    </row>
    <row r="19" spans="1:11" x14ac:dyDescent="0.3">
      <c r="A19" s="18"/>
      <c r="B19" s="18"/>
      <c r="C19" s="18"/>
      <c r="D19" s="98"/>
      <c r="E19" s="18"/>
      <c r="F19" s="2"/>
    </row>
    <row r="20" spans="1:11" ht="17.399999999999999" x14ac:dyDescent="0.35">
      <c r="A20" s="125" t="s">
        <v>39</v>
      </c>
      <c r="B20" s="125"/>
      <c r="C20" s="33">
        <f>B3*B8</f>
        <v>10000</v>
      </c>
      <c r="D20" s="94"/>
      <c r="E20" s="18"/>
      <c r="F20" s="2"/>
    </row>
    <row r="21" spans="1:11" ht="17.399999999999999" x14ac:dyDescent="0.35">
      <c r="A21" s="127"/>
      <c r="B21" s="127"/>
      <c r="C21" s="18"/>
      <c r="D21" s="98"/>
      <c r="E21" s="18"/>
      <c r="F21" s="2"/>
    </row>
    <row r="22" spans="1:11" ht="17.399999999999999" x14ac:dyDescent="0.35">
      <c r="A22" s="124" t="s">
        <v>69</v>
      </c>
      <c r="B22" s="124"/>
      <c r="C22" s="30">
        <f>C20+C14</f>
        <v>11999.900000000001</v>
      </c>
      <c r="D22" s="94"/>
      <c r="E22" s="18"/>
    </row>
    <row r="23" spans="1:11" x14ac:dyDescent="0.3">
      <c r="A23" s="18"/>
      <c r="B23" s="18"/>
      <c r="C23" s="18"/>
      <c r="D23" s="98"/>
      <c r="E23" s="18"/>
    </row>
    <row r="24" spans="1:11" ht="18" x14ac:dyDescent="0.35">
      <c r="A24" s="128" t="s">
        <v>70</v>
      </c>
      <c r="B24" s="129"/>
      <c r="C24" s="36">
        <f>C18+B3</f>
        <v>1.1999900000000001</v>
      </c>
      <c r="D24" s="99"/>
      <c r="E24" s="18"/>
    </row>
    <row r="25" spans="1:11" x14ac:dyDescent="0.3">
      <c r="A25" s="18"/>
      <c r="B25" s="18"/>
      <c r="C25" s="18"/>
      <c r="D25" s="18"/>
      <c r="E25" s="18"/>
    </row>
    <row r="26" spans="1:11" x14ac:dyDescent="0.3">
      <c r="A26" s="126" t="s">
        <v>5</v>
      </c>
      <c r="B26" s="126"/>
      <c r="C26" s="126"/>
      <c r="D26" s="89"/>
      <c r="E26" s="18"/>
    </row>
    <row r="27" spans="1:11" x14ac:dyDescent="0.3">
      <c r="A27" s="18" t="s">
        <v>7</v>
      </c>
      <c r="B27" s="18"/>
      <c r="C27" s="18"/>
      <c r="D27" s="18"/>
      <c r="E27" s="18"/>
    </row>
    <row r="28" spans="1:11" x14ac:dyDescent="0.3">
      <c r="A28" s="102" t="s">
        <v>4</v>
      </c>
      <c r="B28" s="102"/>
      <c r="C28" s="102"/>
      <c r="D28" s="87"/>
      <c r="E28" s="18"/>
    </row>
    <row r="29" spans="1:11" x14ac:dyDescent="0.3">
      <c r="A29" s="18" t="s">
        <v>6</v>
      </c>
      <c r="B29" s="18"/>
      <c r="C29" s="18"/>
      <c r="D29" s="18"/>
      <c r="E29" s="18"/>
    </row>
    <row r="30" spans="1:11" ht="28.2" customHeight="1" thickBot="1" x14ac:dyDescent="0.35">
      <c r="A30" s="122" t="s">
        <v>32</v>
      </c>
      <c r="B30" s="123"/>
      <c r="C30" s="123"/>
      <c r="D30" s="88"/>
      <c r="E30" s="18"/>
    </row>
    <row r="31" spans="1:11" ht="28.2" customHeight="1" x14ac:dyDescent="0.3">
      <c r="A31" s="131" t="s">
        <v>66</v>
      </c>
      <c r="B31" s="132"/>
      <c r="C31" s="133"/>
      <c r="D31" s="111" t="s">
        <v>51</v>
      </c>
      <c r="E31" s="18"/>
    </row>
    <row r="32" spans="1:11" ht="27.75" customHeight="1" x14ac:dyDescent="0.3">
      <c r="A32" s="134"/>
      <c r="B32" s="135"/>
      <c r="C32" s="136"/>
      <c r="D32" s="112"/>
      <c r="E32" s="18"/>
    </row>
    <row r="33" spans="1:9" ht="64.5" customHeight="1" thickBot="1" x14ac:dyDescent="0.35">
      <c r="A33" s="137"/>
      <c r="B33" s="138"/>
      <c r="C33" s="139"/>
      <c r="D33" s="113"/>
      <c r="E33" s="18"/>
    </row>
    <row r="34" spans="1:9" x14ac:dyDescent="0.3">
      <c r="A34" s="143" t="s">
        <v>71</v>
      </c>
      <c r="B34" s="144"/>
      <c r="C34" s="37">
        <f>B1+'CÁLCULO CARBURANTE'!G8</f>
        <v>1.14201</v>
      </c>
      <c r="D34" s="93">
        <f>C34</f>
        <v>1.14201</v>
      </c>
      <c r="E34" s="18"/>
    </row>
    <row r="35" spans="1:9" x14ac:dyDescent="0.3">
      <c r="A35" s="145" t="s">
        <v>72</v>
      </c>
      <c r="B35" s="145"/>
      <c r="C35" s="20">
        <f>B2+'CÁLCULO CARBURANTE'!G8</f>
        <v>1.7134100000000001</v>
      </c>
      <c r="D35" s="20">
        <f>C35</f>
        <v>1.7134100000000001</v>
      </c>
      <c r="E35" s="18"/>
    </row>
    <row r="36" spans="1:9" x14ac:dyDescent="0.3">
      <c r="A36" s="148" t="s">
        <v>50</v>
      </c>
      <c r="B36" s="149"/>
      <c r="C36" s="82">
        <f>IF('CÁLCULO CARBURANTE'!E19&gt;=1.4, 0.5, IF('CÁLCULO CARBURANTE'!E19&lt;0.85, 0.3, IF('CÁLCULO CARBURANTE'!E19&gt;=0.85, 0.4)))</f>
        <v>0.4</v>
      </c>
      <c r="D36" s="92">
        <v>0.3</v>
      </c>
      <c r="E36" s="18"/>
      <c r="F36" s="2"/>
      <c r="I36" s="2"/>
    </row>
    <row r="37" spans="1:9" ht="18" x14ac:dyDescent="0.35">
      <c r="A37" s="101" t="s">
        <v>31</v>
      </c>
      <c r="B37" s="101"/>
      <c r="C37" s="4">
        <f>(((C35*100)/C34)/100)-1</f>
        <v>0.50034588138457647</v>
      </c>
      <c r="D37" s="4">
        <f>C37</f>
        <v>0.50034588138457647</v>
      </c>
      <c r="E37" s="18"/>
      <c r="F37" s="2"/>
      <c r="G37" s="79"/>
      <c r="I37" s="2"/>
    </row>
    <row r="38" spans="1:9" ht="18" x14ac:dyDescent="0.35">
      <c r="A38" s="146" t="s">
        <v>33</v>
      </c>
      <c r="B38" s="146"/>
      <c r="C38" s="5">
        <f>C37*C36</f>
        <v>0.20013835255383061</v>
      </c>
      <c r="D38" s="5">
        <f>D37*D36</f>
        <v>0.15010376441537293</v>
      </c>
      <c r="F38" s="6"/>
      <c r="G38" s="6"/>
    </row>
    <row r="39" spans="1:9" ht="18" x14ac:dyDescent="0.35">
      <c r="A39" s="147" t="s">
        <v>34</v>
      </c>
      <c r="B39" s="147"/>
      <c r="C39" s="10">
        <v>10000</v>
      </c>
      <c r="D39" s="100">
        <f>C39</f>
        <v>10000</v>
      </c>
      <c r="E39" s="91" t="s">
        <v>27</v>
      </c>
    </row>
    <row r="40" spans="1:9" ht="18" x14ac:dyDescent="0.35">
      <c r="A40" s="130" t="s">
        <v>35</v>
      </c>
      <c r="B40" s="130"/>
      <c r="C40" s="39">
        <f>C39*(1+(C38))</f>
        <v>12001.383525538306</v>
      </c>
      <c r="D40" s="39">
        <f>D39*(1+(D38))</f>
        <v>11501.037644153728</v>
      </c>
      <c r="E40" s="18"/>
    </row>
    <row r="41" spans="1:9" ht="18" x14ac:dyDescent="0.35">
      <c r="A41" s="101" t="s">
        <v>73</v>
      </c>
      <c r="B41" s="101"/>
      <c r="C41" s="40">
        <f>C40-C39</f>
        <v>2001.3835255383055</v>
      </c>
      <c r="D41" s="40">
        <f>D40-D39</f>
        <v>1501.0376441537283</v>
      </c>
      <c r="E41" s="18"/>
    </row>
    <row r="42" spans="1:9" ht="15" thickBot="1" x14ac:dyDescent="0.35">
      <c r="A42" s="18"/>
      <c r="B42" s="18"/>
      <c r="C42" s="18"/>
      <c r="D42" s="18"/>
      <c r="E42" s="18"/>
      <c r="I42" s="2"/>
    </row>
    <row r="43" spans="1:9" ht="38.4" customHeight="1" x14ac:dyDescent="0.3">
      <c r="A43" s="131" t="s">
        <v>67</v>
      </c>
      <c r="B43" s="132"/>
      <c r="C43" s="140"/>
      <c r="D43" s="111" t="s">
        <v>52</v>
      </c>
      <c r="E43" s="18"/>
    </row>
    <row r="44" spans="1:9" ht="48.6" customHeight="1" x14ac:dyDescent="0.3">
      <c r="A44" s="134"/>
      <c r="B44" s="135"/>
      <c r="C44" s="141"/>
      <c r="D44" s="112"/>
      <c r="E44" s="18"/>
      <c r="I44" s="6"/>
    </row>
    <row r="45" spans="1:9" ht="39" customHeight="1" thickBot="1" x14ac:dyDescent="0.35">
      <c r="A45" s="137"/>
      <c r="B45" s="138"/>
      <c r="C45" s="142"/>
      <c r="D45" s="113"/>
      <c r="E45" s="18"/>
    </row>
    <row r="46" spans="1:9" x14ac:dyDescent="0.3">
      <c r="A46" s="143" t="s">
        <v>71</v>
      </c>
      <c r="B46" s="144"/>
      <c r="C46" s="37">
        <f>B1+'CÁLCULO CARBURANTE'!G8</f>
        <v>1.14201</v>
      </c>
      <c r="D46" s="17">
        <f>C46</f>
        <v>1.14201</v>
      </c>
      <c r="E46" s="18"/>
      <c r="G46" s="80"/>
    </row>
    <row r="47" spans="1:9" x14ac:dyDescent="0.3">
      <c r="A47" s="145" t="s">
        <v>72</v>
      </c>
      <c r="B47" s="145"/>
      <c r="C47" s="20">
        <f>B2+'CÁLCULO CARBURANTE'!G8</f>
        <v>1.7134100000000001</v>
      </c>
      <c r="D47" s="20">
        <f>C47</f>
        <v>1.7134100000000001</v>
      </c>
      <c r="E47" s="18"/>
    </row>
    <row r="48" spans="1:9" x14ac:dyDescent="0.3">
      <c r="A48" s="148" t="s">
        <v>50</v>
      </c>
      <c r="B48" s="149"/>
      <c r="C48" s="82">
        <f>IF('CÁLCULO CARBURANTE'!E19&gt;=1.8, 0.4, IF('CÁLCULO CARBURANTE'!E19&lt;0.95, 0.2, IF('CÁLCULO CARBURANTE'!E19&gt;=0.95, 0.3)))</f>
        <v>0.3</v>
      </c>
      <c r="D48" s="92">
        <v>0.2</v>
      </c>
      <c r="E48" s="18"/>
      <c r="G48" s="79"/>
    </row>
    <row r="49" spans="1:7" ht="18" x14ac:dyDescent="0.35">
      <c r="A49" s="101" t="s">
        <v>10</v>
      </c>
      <c r="B49" s="101"/>
      <c r="C49" s="4">
        <f>(((C47*100)/C46)/100)-1</f>
        <v>0.50034588138457647</v>
      </c>
      <c r="D49" s="4">
        <f>C49</f>
        <v>0.50034588138457647</v>
      </c>
      <c r="E49" s="18"/>
      <c r="G49" s="79"/>
    </row>
    <row r="50" spans="1:7" ht="18" x14ac:dyDescent="0.35">
      <c r="A50" s="146" t="s">
        <v>36</v>
      </c>
      <c r="B50" s="146"/>
      <c r="C50" s="5">
        <f>C49*C48</f>
        <v>0.15010376441537293</v>
      </c>
      <c r="D50" s="5">
        <f>D49*D48</f>
        <v>0.10006917627691531</v>
      </c>
    </row>
    <row r="51" spans="1:7" ht="18" x14ac:dyDescent="0.35">
      <c r="A51" s="147" t="s">
        <v>34</v>
      </c>
      <c r="B51" s="147"/>
      <c r="C51" s="10">
        <v>10000</v>
      </c>
      <c r="D51" s="100">
        <f>C51</f>
        <v>10000</v>
      </c>
      <c r="E51" s="91" t="s">
        <v>27</v>
      </c>
    </row>
    <row r="52" spans="1:7" ht="18" x14ac:dyDescent="0.35">
      <c r="A52" s="130" t="s">
        <v>35</v>
      </c>
      <c r="B52" s="130"/>
      <c r="C52" s="39">
        <f>C51*(1+(C50))</f>
        <v>11501.037644153728</v>
      </c>
      <c r="D52" s="39">
        <f>D51*(1+(D50))</f>
        <v>11000.691762769153</v>
      </c>
      <c r="E52" s="18"/>
    </row>
    <row r="53" spans="1:7" ht="18" x14ac:dyDescent="0.35">
      <c r="A53" s="101" t="s">
        <v>73</v>
      </c>
      <c r="B53" s="101"/>
      <c r="C53" s="40">
        <f>C52-C51</f>
        <v>1501.0376441537283</v>
      </c>
      <c r="D53" s="40">
        <f>D52-D51</f>
        <v>1000.6917627691528</v>
      </c>
      <c r="E53" s="18"/>
    </row>
    <row r="54" spans="1:7" ht="15" thickBot="1" x14ac:dyDescent="0.35">
      <c r="A54" s="18"/>
      <c r="B54" s="18"/>
      <c r="C54" s="18"/>
      <c r="D54" s="18"/>
      <c r="E54" s="18"/>
    </row>
    <row r="55" spans="1:7" ht="23.4" customHeight="1" x14ac:dyDescent="0.3">
      <c r="A55" s="131" t="s">
        <v>68</v>
      </c>
      <c r="B55" s="132"/>
      <c r="C55" s="133"/>
      <c r="D55" s="111" t="s">
        <v>53</v>
      </c>
      <c r="E55" s="18"/>
    </row>
    <row r="56" spans="1:7" ht="37.950000000000003" customHeight="1" x14ac:dyDescent="0.3">
      <c r="A56" s="134"/>
      <c r="B56" s="135"/>
      <c r="C56" s="136"/>
      <c r="D56" s="112"/>
      <c r="E56" s="18"/>
    </row>
    <row r="57" spans="1:7" ht="62.25" customHeight="1" thickBot="1" x14ac:dyDescent="0.35">
      <c r="A57" s="137"/>
      <c r="B57" s="138"/>
      <c r="C57" s="139"/>
      <c r="D57" s="113"/>
      <c r="E57" s="18"/>
    </row>
    <row r="58" spans="1:7" x14ac:dyDescent="0.3">
      <c r="A58" s="143" t="s">
        <v>71</v>
      </c>
      <c r="B58" s="144"/>
      <c r="C58" s="37">
        <f>B1+'CÁLCULO CARBURANTE'!G8</f>
        <v>1.14201</v>
      </c>
      <c r="D58" s="17">
        <f>C58</f>
        <v>1.14201</v>
      </c>
      <c r="E58" s="18"/>
    </row>
    <row r="59" spans="1:7" x14ac:dyDescent="0.3">
      <c r="A59" s="145" t="s">
        <v>72</v>
      </c>
      <c r="B59" s="145"/>
      <c r="C59" s="20">
        <f>B2+'CÁLCULO CARBURANTE'!G8</f>
        <v>1.7134100000000001</v>
      </c>
      <c r="D59" s="20">
        <f>C59</f>
        <v>1.7134100000000001</v>
      </c>
      <c r="E59" s="18"/>
    </row>
    <row r="60" spans="1:7" x14ac:dyDescent="0.3">
      <c r="A60" s="148" t="s">
        <v>50</v>
      </c>
      <c r="B60" s="149"/>
      <c r="C60" s="82">
        <f>IF('CÁLCULO CARBURANTE'!E19&gt;=1.95, 0.3, IF('CÁLCULO CARBURANTE'!E19&lt;0.7, 0.1, IF('CÁLCULO CARBURANTE'!E19&gt;=0.7, 0.2)))</f>
        <v>0.2</v>
      </c>
      <c r="D60" s="92">
        <v>0.1</v>
      </c>
      <c r="E60" s="18"/>
      <c r="G60" s="79"/>
    </row>
    <row r="61" spans="1:7" ht="18" x14ac:dyDescent="0.35">
      <c r="A61" s="101" t="s">
        <v>10</v>
      </c>
      <c r="B61" s="101"/>
      <c r="C61" s="4">
        <f>(((C59*100)/C58)/100)-1</f>
        <v>0.50034588138457647</v>
      </c>
      <c r="D61" s="4">
        <f>C61</f>
        <v>0.50034588138457647</v>
      </c>
    </row>
    <row r="62" spans="1:7" ht="18" x14ac:dyDescent="0.35">
      <c r="A62" s="146" t="s">
        <v>37</v>
      </c>
      <c r="B62" s="146"/>
      <c r="C62" s="5">
        <f>C61*C60</f>
        <v>0.10006917627691531</v>
      </c>
      <c r="D62" s="5">
        <f>D61*D60</f>
        <v>5.0034588138457653E-2</v>
      </c>
    </row>
    <row r="63" spans="1:7" ht="18" x14ac:dyDescent="0.35">
      <c r="A63" s="147" t="s">
        <v>34</v>
      </c>
      <c r="B63" s="147"/>
      <c r="C63" s="10">
        <v>10000</v>
      </c>
      <c r="D63" s="100">
        <f>C63</f>
        <v>10000</v>
      </c>
      <c r="E63" s="38" t="s">
        <v>27</v>
      </c>
    </row>
    <row r="64" spans="1:7" ht="18" x14ac:dyDescent="0.35">
      <c r="A64" s="130" t="s">
        <v>35</v>
      </c>
      <c r="B64" s="130"/>
      <c r="C64" s="39">
        <f>C63*(1+(C62))</f>
        <v>11000.691762769153</v>
      </c>
      <c r="D64" s="39">
        <f>D63*(1+(D62))</f>
        <v>10500.345881384575</v>
      </c>
    </row>
    <row r="65" spans="1:4" ht="18" x14ac:dyDescent="0.35">
      <c r="A65" s="101" t="s">
        <v>73</v>
      </c>
      <c r="B65" s="101"/>
      <c r="C65" s="40">
        <f>C64-C63</f>
        <v>1000.6917627691528</v>
      </c>
      <c r="D65" s="40">
        <f>D64-D63</f>
        <v>500.34588138457548</v>
      </c>
    </row>
  </sheetData>
  <sheetProtection algorithmName="SHA-512" hashValue="ZKxCmxtJw8Ygmme7W9/ez2AiOmY2KYuLmQEJO/wa5l5h/jeJ5P5ZUiImRdZJzjX7Wwvwzh1pZT36n3grr17CLg==" saltValue="S7+EgS6AGr2e9lJklpS9iw==" spinCount="100000" sheet="1" objects="1" scenarios="1"/>
  <mergeCells count="41">
    <mergeCell ref="A48:B48"/>
    <mergeCell ref="A64:B64"/>
    <mergeCell ref="A58:B58"/>
    <mergeCell ref="A59:B59"/>
    <mergeCell ref="A61:B61"/>
    <mergeCell ref="A62:B62"/>
    <mergeCell ref="A63:B63"/>
    <mergeCell ref="A60:B60"/>
    <mergeCell ref="A49:B49"/>
    <mergeCell ref="A50:B50"/>
    <mergeCell ref="A51:B51"/>
    <mergeCell ref="A52:B52"/>
    <mergeCell ref="A55:C57"/>
    <mergeCell ref="A53:B53"/>
    <mergeCell ref="A31:C33"/>
    <mergeCell ref="A43:C45"/>
    <mergeCell ref="A46:B46"/>
    <mergeCell ref="A47:B47"/>
    <mergeCell ref="A34:B34"/>
    <mergeCell ref="A35:B35"/>
    <mergeCell ref="A37:B37"/>
    <mergeCell ref="A38:B38"/>
    <mergeCell ref="A39:B39"/>
    <mergeCell ref="A41:B41"/>
    <mergeCell ref="A36:B36"/>
    <mergeCell ref="D43:D45"/>
    <mergeCell ref="D55:D57"/>
    <mergeCell ref="D31:D33"/>
    <mergeCell ref="A65:B65"/>
    <mergeCell ref="A10:C12"/>
    <mergeCell ref="A30:C30"/>
    <mergeCell ref="A14:B14"/>
    <mergeCell ref="A16:B16"/>
    <mergeCell ref="A18:B18"/>
    <mergeCell ref="A26:C26"/>
    <mergeCell ref="A28:C28"/>
    <mergeCell ref="A20:B20"/>
    <mergeCell ref="A22:B22"/>
    <mergeCell ref="A21:B21"/>
    <mergeCell ref="A24:B24"/>
    <mergeCell ref="A40:B40"/>
  </mergeCells>
  <hyperlinks>
    <hyperlink ref="A28" r:id="rId1" xr:uid="{00000000-0004-0000-0000-000000000000}"/>
    <hyperlink ref="A30" r:id="rId2" xr:uid="{00000000-0004-0000-0000-000001000000}"/>
  </hyperlinks>
  <pageMargins left="0.7" right="0.7" top="0.75" bottom="0.75" header="0.3" footer="0.3"/>
  <pageSetup paperSize="9" scale="82" orientation="portrait" r:id="rId3"/>
  <rowBreaks count="1" manualBreakCount="1">
    <brk id="25" max="3" man="1"/>
  </rowBreaks>
  <colBreaks count="1" manualBreakCount="1">
    <brk id="3" max="65" man="1"/>
  </col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34611-1D7B-4860-A3E9-24B81544F264}">
  <dimension ref="A1:F42"/>
  <sheetViews>
    <sheetView zoomScaleNormal="100" zoomScaleSheetLayoutView="115" workbookViewId="0">
      <selection activeCell="D21" sqref="D21"/>
    </sheetView>
  </sheetViews>
  <sheetFormatPr baseColWidth="10" defaultColWidth="11.5546875" defaultRowHeight="14.4" x14ac:dyDescent="0.3"/>
  <cols>
    <col min="1" max="1" width="11.5546875" style="18"/>
    <col min="2" max="2" width="22.6640625" style="18" bestFit="1" customWidth="1"/>
    <col min="3" max="3" width="24" style="18" customWidth="1"/>
    <col min="4" max="4" width="22.44140625" style="18" customWidth="1"/>
    <col min="5" max="5" width="11.6640625" style="18" customWidth="1"/>
    <col min="6" max="16384" width="11.5546875" style="18"/>
  </cols>
  <sheetData>
    <row r="1" spans="2:6" x14ac:dyDescent="0.3">
      <c r="F1" s="1"/>
    </row>
    <row r="2" spans="2:6" x14ac:dyDescent="0.3">
      <c r="C2" s="104" t="s">
        <v>15</v>
      </c>
      <c r="D2" s="104"/>
      <c r="E2" s="104"/>
      <c r="F2" s="1"/>
    </row>
    <row r="3" spans="2:6" ht="43.2" x14ac:dyDescent="0.3">
      <c r="C3" s="46" t="s">
        <v>24</v>
      </c>
      <c r="D3" s="47" t="s">
        <v>25</v>
      </c>
      <c r="E3" s="86" t="s">
        <v>20</v>
      </c>
      <c r="F3" s="1"/>
    </row>
    <row r="4" spans="2:6" x14ac:dyDescent="0.3">
      <c r="B4" s="49" t="s">
        <v>11</v>
      </c>
      <c r="C4" s="50">
        <f>'CÁLCULO CARBURANTE'!D19</f>
        <v>0.8120099999999999</v>
      </c>
      <c r="D4" s="50">
        <f>'CÁLCULO CARBURANTE'!E19</f>
        <v>1.38341</v>
      </c>
      <c r="E4" s="50">
        <f>D4-C4</f>
        <v>0.57140000000000013</v>
      </c>
      <c r="F4" s="1"/>
    </row>
    <row r="5" spans="2:6" x14ac:dyDescent="0.3">
      <c r="B5" s="51" t="s">
        <v>12</v>
      </c>
      <c r="C5" s="50">
        <f>'CÁLCULO CARBURANTE'!D20</f>
        <v>0.379</v>
      </c>
      <c r="D5" s="50">
        <f>'CÁLCULO CARBURANTE'!E20</f>
        <v>0.33</v>
      </c>
      <c r="E5" s="50">
        <f>D5-C5</f>
        <v>-4.8999999999999988E-2</v>
      </c>
      <c r="F5" s="1"/>
    </row>
    <row r="6" spans="2:6" x14ac:dyDescent="0.3">
      <c r="B6" s="42" t="s">
        <v>21</v>
      </c>
      <c r="C6" s="50">
        <f>'CÁLCULO CARBURANTE'!D21</f>
        <v>0.25011209999999995</v>
      </c>
      <c r="D6" s="50">
        <f>'CÁLCULO CARBURANTE'!E21</f>
        <v>0.17134100000000019</v>
      </c>
      <c r="E6" s="50" t="s">
        <v>47</v>
      </c>
      <c r="F6" s="1"/>
    </row>
    <row r="7" spans="2:6" ht="23.4" x14ac:dyDescent="0.3">
      <c r="B7" s="54" t="s">
        <v>22</v>
      </c>
      <c r="C7" s="84">
        <f>'CÁLCULO CARBURANTE'!D22</f>
        <v>1.4411220999999999</v>
      </c>
      <c r="D7" s="85">
        <f>'CÁLCULO CARBURANTE'!E22</f>
        <v>1.8847510000000003</v>
      </c>
      <c r="E7" s="83">
        <f>D7-C7</f>
        <v>0.44362890000000044</v>
      </c>
      <c r="F7" s="1"/>
    </row>
    <row r="8" spans="2:6" x14ac:dyDescent="0.3">
      <c r="F8" s="1"/>
    </row>
    <row r="9" spans="2:6" x14ac:dyDescent="0.3">
      <c r="F9" s="1"/>
    </row>
    <row r="10" spans="2:6" ht="30" customHeight="1" x14ac:dyDescent="0.3">
      <c r="B10" s="160" t="s">
        <v>41</v>
      </c>
      <c r="C10" s="161"/>
      <c r="D10" s="69">
        <f>'INDEXACIÓN Y COSTE KM'!B3</f>
        <v>1</v>
      </c>
      <c r="F10" s="1"/>
    </row>
    <row r="11" spans="2:6" ht="30" customHeight="1" x14ac:dyDescent="0.3">
      <c r="B11" s="162" t="s">
        <v>42</v>
      </c>
      <c r="C11" s="163"/>
      <c r="D11" s="70">
        <f>'INDEXACIÓN Y COSTE KM'!C24</f>
        <v>1.1999900000000001</v>
      </c>
      <c r="F11" s="1"/>
    </row>
    <row r="12" spans="2:6" x14ac:dyDescent="0.3">
      <c r="B12" s="164" t="s">
        <v>46</v>
      </c>
      <c r="C12" s="165"/>
      <c r="D12" s="71">
        <f>D11-D10</f>
        <v>0.19999000000000011</v>
      </c>
      <c r="F12" s="1"/>
    </row>
    <row r="13" spans="2:6" x14ac:dyDescent="0.3">
      <c r="F13" s="1"/>
    </row>
    <row r="14" spans="2:6" ht="15.6" x14ac:dyDescent="0.3">
      <c r="B14" s="156" t="s">
        <v>44</v>
      </c>
      <c r="C14" s="157"/>
      <c r="D14" s="72">
        <f>'INDEXACIÓN Y COSTE KM'!B8</f>
        <v>10000</v>
      </c>
      <c r="F14" s="1"/>
    </row>
    <row r="15" spans="2:6" ht="33.6" customHeight="1" x14ac:dyDescent="0.3">
      <c r="B15" s="152" t="s">
        <v>43</v>
      </c>
      <c r="C15" s="153"/>
      <c r="D15" s="73">
        <f>'INDEXACIÓN Y COSTE KM'!C20</f>
        <v>10000</v>
      </c>
      <c r="F15" s="1"/>
    </row>
    <row r="16" spans="2:6" ht="28.95" customHeight="1" x14ac:dyDescent="0.3">
      <c r="B16" s="154" t="s">
        <v>76</v>
      </c>
      <c r="C16" s="155"/>
      <c r="D16" s="74">
        <f>'INDEXACIÓN Y COSTE KM'!C22</f>
        <v>11999.900000000001</v>
      </c>
      <c r="F16" s="1"/>
    </row>
    <row r="17" spans="2:6" x14ac:dyDescent="0.3">
      <c r="F17" s="1"/>
    </row>
    <row r="18" spans="2:6" ht="43.95" customHeight="1" x14ac:dyDescent="0.3">
      <c r="B18" s="158" t="s">
        <v>54</v>
      </c>
      <c r="C18" s="159"/>
      <c r="D18" s="159"/>
      <c r="E18" s="1"/>
    </row>
    <row r="19" spans="2:6" ht="18" x14ac:dyDescent="0.35">
      <c r="B19" s="150" t="s">
        <v>50</v>
      </c>
      <c r="C19" s="151"/>
      <c r="D19" s="81">
        <f>IF('CÁLCULO CARBURANTE'!F12&gt;=1.6, 0.5, IF('CÁLCULO CARBURANTE'!F12&lt;0.9, 0.3, IF('CÁLCULO CARBURANTE'!F12&gt;=0.9, 0.4)))</f>
        <v>0.5</v>
      </c>
      <c r="E19" s="1"/>
    </row>
    <row r="20" spans="2:6" ht="17.399999999999999" x14ac:dyDescent="0.35">
      <c r="B20" s="166" t="s">
        <v>34</v>
      </c>
      <c r="C20" s="166"/>
      <c r="D20" s="75">
        <f>'INDEXACIÓN Y COSTE KM'!C39</f>
        <v>10000</v>
      </c>
      <c r="E20" s="1"/>
    </row>
    <row r="21" spans="2:6" ht="17.399999999999999" x14ac:dyDescent="0.35">
      <c r="B21" s="167" t="s">
        <v>35</v>
      </c>
      <c r="C21" s="167"/>
      <c r="D21" s="76">
        <f>'INDEXACIÓN Y COSTE KM'!C40</f>
        <v>12001.383525538306</v>
      </c>
      <c r="E21" s="1"/>
    </row>
    <row r="22" spans="2:6" ht="17.399999999999999" x14ac:dyDescent="0.35">
      <c r="B22" s="168" t="s">
        <v>73</v>
      </c>
      <c r="C22" s="168"/>
      <c r="D22" s="77">
        <f>'INDEXACIÓN Y COSTE KM'!C41</f>
        <v>2001.3835255383055</v>
      </c>
      <c r="E22" s="1"/>
    </row>
    <row r="23" spans="2:6" ht="17.399999999999999" x14ac:dyDescent="0.35">
      <c r="B23" s="210" t="s">
        <v>78</v>
      </c>
      <c r="C23" s="210"/>
      <c r="D23" s="211" t="str">
        <f>IF('CÁLCULO CARBURANTE'!G15="SI", ((('INDEXACIÓN Y COSTE KM'!B8)/100)*'INDEXACIÓN Y COSTE KM'!B6)*('CÁLCULO CARBURANTE'!H15/100), "0 €")</f>
        <v>0 €</v>
      </c>
      <c r="E23" s="1"/>
    </row>
    <row r="24" spans="2:6" ht="17.399999999999999" x14ac:dyDescent="0.35">
      <c r="B24" s="169" t="s">
        <v>45</v>
      </c>
      <c r="C24" s="169"/>
      <c r="D24" s="78">
        <f>D20+D22+D23</f>
        <v>12001.383525538306</v>
      </c>
      <c r="E24" s="1"/>
    </row>
    <row r="25" spans="2:6" x14ac:dyDescent="0.3">
      <c r="E25" s="1"/>
    </row>
    <row r="26" spans="2:6" ht="44.4" customHeight="1" x14ac:dyDescent="0.3">
      <c r="B26" s="158" t="s">
        <v>55</v>
      </c>
      <c r="C26" s="159"/>
      <c r="D26" s="159"/>
      <c r="E26" s="1"/>
    </row>
    <row r="27" spans="2:6" ht="18" x14ac:dyDescent="0.35">
      <c r="B27" s="150" t="s">
        <v>50</v>
      </c>
      <c r="C27" s="151"/>
      <c r="D27" s="81">
        <f>IF('CÁLCULO CARBURANTE'!F12&gt;=1.9, 0.4, IF('CÁLCULO CARBURANTE'!F12&lt;0.95, 0.2, IF('CÁLCULO CARBURANTE'!F12&gt;=0.95, 0.3)))</f>
        <v>0.3</v>
      </c>
      <c r="E27" s="1"/>
    </row>
    <row r="28" spans="2:6" ht="17.399999999999999" x14ac:dyDescent="0.35">
      <c r="B28" s="166" t="s">
        <v>34</v>
      </c>
      <c r="C28" s="166"/>
      <c r="D28" s="75">
        <f>'INDEXACIÓN Y COSTE KM'!C51</f>
        <v>10000</v>
      </c>
      <c r="E28" s="1"/>
    </row>
    <row r="29" spans="2:6" ht="17.399999999999999" x14ac:dyDescent="0.35">
      <c r="B29" s="167" t="s">
        <v>35</v>
      </c>
      <c r="C29" s="167"/>
      <c r="D29" s="76">
        <f>'INDEXACIÓN Y COSTE KM'!C52</f>
        <v>11501.037644153728</v>
      </c>
      <c r="E29" s="1"/>
    </row>
    <row r="30" spans="2:6" ht="17.399999999999999" x14ac:dyDescent="0.35">
      <c r="B30" s="168" t="s">
        <v>73</v>
      </c>
      <c r="C30" s="168"/>
      <c r="D30" s="77">
        <f>'INDEXACIÓN Y COSTE KM'!C53</f>
        <v>1501.0376441537283</v>
      </c>
      <c r="E30" s="1"/>
    </row>
    <row r="31" spans="2:6" ht="17.399999999999999" x14ac:dyDescent="0.35">
      <c r="B31" s="210" t="s">
        <v>78</v>
      </c>
      <c r="C31" s="210"/>
      <c r="D31" s="211" t="str">
        <f>IF('CÁLCULO CARBURANTE'!G15="SI", ((('INDEXACIÓN Y COSTE KM'!B8)/100)*'INDEXACIÓN Y COSTE KM'!B6)*('CÁLCULO CARBURANTE'!H15/100), "0 €")</f>
        <v>0 €</v>
      </c>
      <c r="E31" s="1"/>
    </row>
    <row r="32" spans="2:6" ht="17.399999999999999" x14ac:dyDescent="0.35">
      <c r="B32" s="169" t="s">
        <v>45</v>
      </c>
      <c r="C32" s="169"/>
      <c r="D32" s="78">
        <f>D28+D30+D31</f>
        <v>11501.037644153728</v>
      </c>
      <c r="E32" s="1"/>
    </row>
    <row r="33" spans="1:6" x14ac:dyDescent="0.3">
      <c r="E33" s="1"/>
    </row>
    <row r="34" spans="1:6" ht="45.6" customHeight="1" x14ac:dyDescent="0.3">
      <c r="B34" s="170" t="s">
        <v>56</v>
      </c>
      <c r="C34" s="171"/>
      <c r="D34" s="171"/>
      <c r="E34" s="1"/>
    </row>
    <row r="35" spans="1:6" ht="18" x14ac:dyDescent="0.35">
      <c r="B35" s="150" t="s">
        <v>50</v>
      </c>
      <c r="C35" s="151"/>
      <c r="D35" s="81">
        <f>IF('CÁLCULO CARBURANTE'!F12&gt;=2.1, 0.3, IF('CÁLCULO CARBURANTE'!F12&lt;0.75, 0.1, IF('CÁLCULO CARBURANTE'!F12&gt;=0.75, 0.2)))</f>
        <v>0.2</v>
      </c>
      <c r="E35" s="1"/>
    </row>
    <row r="36" spans="1:6" ht="17.399999999999999" x14ac:dyDescent="0.35">
      <c r="B36" s="166" t="s">
        <v>34</v>
      </c>
      <c r="C36" s="166"/>
      <c r="D36" s="75">
        <f>'INDEXACIÓN Y COSTE KM'!C63</f>
        <v>10000</v>
      </c>
      <c r="E36" s="1"/>
    </row>
    <row r="37" spans="1:6" ht="17.399999999999999" x14ac:dyDescent="0.35">
      <c r="B37" s="167" t="s">
        <v>35</v>
      </c>
      <c r="C37" s="167"/>
      <c r="D37" s="76">
        <f>'INDEXACIÓN Y COSTE KM'!C64</f>
        <v>11000.691762769153</v>
      </c>
      <c r="E37" s="1"/>
    </row>
    <row r="38" spans="1:6" ht="17.399999999999999" x14ac:dyDescent="0.35">
      <c r="B38" s="168" t="s">
        <v>73</v>
      </c>
      <c r="C38" s="168"/>
      <c r="D38" s="77">
        <f>'INDEXACIÓN Y COSTE KM'!C65</f>
        <v>1000.6917627691528</v>
      </c>
      <c r="E38" s="1"/>
    </row>
    <row r="39" spans="1:6" x14ac:dyDescent="0.3">
      <c r="F39" s="1"/>
    </row>
    <row r="40" spans="1:6" x14ac:dyDescent="0.3">
      <c r="F40" s="1"/>
    </row>
    <row r="41" spans="1:6" x14ac:dyDescent="0.3">
      <c r="A41" s="1"/>
      <c r="B41" s="1"/>
      <c r="C41" s="1"/>
      <c r="D41" s="1"/>
      <c r="E41" s="1"/>
      <c r="F41" s="1"/>
    </row>
    <row r="42" spans="1:6" x14ac:dyDescent="0.3">
      <c r="A42" s="1"/>
      <c r="B42" s="1"/>
      <c r="C42" s="1"/>
      <c r="D42" s="1"/>
      <c r="E42" s="1"/>
      <c r="F42" s="1"/>
    </row>
  </sheetData>
  <sheetProtection algorithmName="SHA-512" hashValue="hI80qQZj7rM5fDEY3oMq8xRuxisUdXBB5iXljBbws3a7gLMsOttgB9kHhN9rbHBLC8I5/qjzA9Y9bq4MiuioRQ==" saltValue="AmB88mi+WGrIP3vqNfjRGA==" spinCount="100000" sheet="1" objects="1" scenarios="1"/>
  <mergeCells count="26">
    <mergeCell ref="C2:E2"/>
    <mergeCell ref="B36:C36"/>
    <mergeCell ref="B37:C37"/>
    <mergeCell ref="B38:C38"/>
    <mergeCell ref="B28:C28"/>
    <mergeCell ref="B29:C29"/>
    <mergeCell ref="B30:C30"/>
    <mergeCell ref="B31:C31"/>
    <mergeCell ref="B32:C32"/>
    <mergeCell ref="B34:D34"/>
    <mergeCell ref="B20:C20"/>
    <mergeCell ref="B21:C21"/>
    <mergeCell ref="B22:C22"/>
    <mergeCell ref="B23:C23"/>
    <mergeCell ref="B24:C24"/>
    <mergeCell ref="B26:D26"/>
    <mergeCell ref="B14:C14"/>
    <mergeCell ref="B18:D18"/>
    <mergeCell ref="B10:C10"/>
    <mergeCell ref="B11:C11"/>
    <mergeCell ref="B12:C12"/>
    <mergeCell ref="B19:C19"/>
    <mergeCell ref="B27:C27"/>
    <mergeCell ref="B35:C35"/>
    <mergeCell ref="B15:C15"/>
    <mergeCell ref="B16:C16"/>
  </mergeCells>
  <printOptions horizontalCentered="1" verticalCentered="1"/>
  <pageMargins left="0" right="0" top="0.15748031496062992" bottom="0.15748031496062992"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CÁLCULO CARBURANTE</vt:lpstr>
      <vt:lpstr>INDEXACIÓN Y COSTE KM</vt:lpstr>
      <vt:lpstr>RESULTADOS</vt:lpstr>
      <vt:lpstr>'CÁLCULO CARBURANTE'!Área_de_impresión</vt:lpstr>
      <vt:lpstr>'INDEXACIÓN Y COSTE KM'!Área_de_impresión</vt:lpstr>
      <vt:lpstr>RESULTADOS!Área_de_impresión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ANTA-ANCOPORC</dc:creator>
  <cp:lastModifiedBy>Pedro Martinez</cp:lastModifiedBy>
  <cp:lastPrinted>2026-04-16T11:34:50Z</cp:lastPrinted>
  <dcterms:created xsi:type="dcterms:W3CDTF">2022-03-10T09:34:08Z</dcterms:created>
  <dcterms:modified xsi:type="dcterms:W3CDTF">2026-04-16T11:37:12Z</dcterms:modified>
</cp:coreProperties>
</file>