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https://accetms-my.sharepoint.com/personal/pmartinez_cetm_es/Documents/Escritorio/CONETRANS/04 TRABAJOS/260313 ESTUDIO COMBUSTIBLES/"/>
    </mc:Choice>
  </mc:AlternateContent>
  <xr:revisionPtr revIDLastSave="581" documentId="8_{FD68FF88-5096-44D6-9D9D-C5E7FCAF6FCD}" xr6:coauthVersionLast="47" xr6:coauthVersionMax="47" xr10:uidLastSave="{0124F139-20C7-4376-9492-46FD37C64889}"/>
  <bookViews>
    <workbookView xWindow="-108" yWindow="-108" windowWidth="23256" windowHeight="12456" activeTab="1" xr2:uid="{00000000-000D-0000-FFFF-FFFF00000000}"/>
  </bookViews>
  <sheets>
    <sheet name="CÁLCULO INDEXACIÓN ÚNICO" sheetId="4" r:id="rId1"/>
    <sheet name="CÁLCULO INDEXACIÓN MULTIPLE" sheetId="8" r:id="rId2"/>
    <sheet name="INDEXACIÓN Y COSTE KM" sheetId="1" r:id="rId3"/>
  </sheets>
  <definedNames>
    <definedName name="_xlnm.Print_Area" localSheetId="1">'CÁLCULO INDEXACIÓN MULTIPLE'!$B$1:$G$67</definedName>
    <definedName name="_xlnm.Print_Area" localSheetId="0">'CÁLCULO INDEXACIÓN ÚNICO'!$B$1:$G$69</definedName>
    <definedName name="_xlnm.Print_Area" localSheetId="2">'INDEXACIÓN Y COSTE KM'!$A$1:$D$409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85" i="1" l="1"/>
  <c r="A261" i="1" s="1"/>
  <c r="A337" i="1" s="1"/>
  <c r="A147" i="1"/>
  <c r="A223" i="1" s="1"/>
  <c r="A299" i="1" s="1"/>
  <c r="A375" i="1" s="1"/>
  <c r="E35" i="4"/>
  <c r="E36" i="4"/>
  <c r="F14" i="8"/>
  <c r="F13" i="8"/>
  <c r="E27" i="4" l="1"/>
  <c r="E30" i="8"/>
  <c r="E29" i="8"/>
  <c r="E28" i="8"/>
  <c r="E27" i="8"/>
  <c r="E60" i="4"/>
  <c r="E59" i="4"/>
  <c r="E47" i="4"/>
  <c r="E48" i="4"/>
  <c r="F13" i="4"/>
  <c r="F14" i="4"/>
  <c r="C19" i="8" l="1"/>
  <c r="D19" i="8"/>
  <c r="F29" i="8"/>
  <c r="C18" i="8" l="1"/>
  <c r="D18" i="8"/>
  <c r="C62" i="1" s="1"/>
  <c r="C50" i="1" l="1"/>
  <c r="C38" i="1"/>
  <c r="C190" i="1" s="1"/>
  <c r="C278" i="1"/>
  <c r="C88" i="1"/>
  <c r="C164" i="1"/>
  <c r="C202" i="1"/>
  <c r="C240" i="1"/>
  <c r="C304" i="1"/>
  <c r="C354" i="1"/>
  <c r="C126" i="1"/>
  <c r="C392" i="1"/>
  <c r="C316" i="1"/>
  <c r="C266" i="1"/>
  <c r="F60" i="8" s="1"/>
  <c r="C380" i="1"/>
  <c r="C342" i="1"/>
  <c r="C228" i="1"/>
  <c r="C114" i="1"/>
  <c r="C76" i="1"/>
  <c r="C152" i="1"/>
  <c r="C214" i="1"/>
  <c r="F54" i="8"/>
  <c r="C252" i="1"/>
  <c r="F59" i="8" s="1"/>
  <c r="C366" i="1"/>
  <c r="F62" i="8" s="1"/>
  <c r="C290" i="1"/>
  <c r="C100" i="1"/>
  <c r="F55" i="8" s="1"/>
  <c r="C138" i="1"/>
  <c r="C328" i="1"/>
  <c r="C176" i="1"/>
  <c r="C404" i="1"/>
  <c r="F63" i="8" l="1"/>
  <c r="F56" i="8"/>
  <c r="F57" i="8"/>
  <c r="F58" i="8"/>
  <c r="F61" i="8"/>
  <c r="D79" i="1" l="1"/>
  <c r="G13" i="8"/>
  <c r="G13" i="4"/>
  <c r="A373" i="1"/>
  <c r="A335" i="1"/>
  <c r="A297" i="1"/>
  <c r="A259" i="1"/>
  <c r="A221" i="1"/>
  <c r="A183" i="1"/>
  <c r="A145" i="1"/>
  <c r="A107" i="1"/>
  <c r="A69" i="1"/>
  <c r="A31" i="1"/>
  <c r="F43" i="8" l="1"/>
  <c r="F44" i="8"/>
  <c r="F45" i="8"/>
  <c r="F46" i="8"/>
  <c r="F47" i="8"/>
  <c r="F48" i="8"/>
  <c r="F49" i="8"/>
  <c r="F50" i="8"/>
  <c r="F51" i="8"/>
  <c r="F42" i="8"/>
  <c r="D383" i="1"/>
  <c r="D395" i="1" s="1"/>
  <c r="D345" i="1"/>
  <c r="D369" i="1" s="1"/>
  <c r="D307" i="1"/>
  <c r="D331" i="1" s="1"/>
  <c r="D269" i="1"/>
  <c r="D281" i="1" s="1"/>
  <c r="D231" i="1"/>
  <c r="D255" i="1" s="1"/>
  <c r="D193" i="1"/>
  <c r="D217" i="1" s="1"/>
  <c r="D155" i="1"/>
  <c r="D179" i="1" s="1"/>
  <c r="D117" i="1"/>
  <c r="D129" i="1" s="1"/>
  <c r="D41" i="1"/>
  <c r="D65" i="1" s="1"/>
  <c r="C383" i="1"/>
  <c r="C407" i="1" s="1"/>
  <c r="C345" i="1"/>
  <c r="C369" i="1" s="1"/>
  <c r="C307" i="1"/>
  <c r="C331" i="1" s="1"/>
  <c r="C269" i="1"/>
  <c r="C281" i="1" s="1"/>
  <c r="C231" i="1"/>
  <c r="C255" i="1" s="1"/>
  <c r="C193" i="1"/>
  <c r="C217" i="1" s="1"/>
  <c r="C155" i="1"/>
  <c r="C167" i="1" s="1"/>
  <c r="C117" i="1"/>
  <c r="C129" i="1" s="1"/>
  <c r="C79" i="1"/>
  <c r="C103" i="1" s="1"/>
  <c r="C41" i="1"/>
  <c r="C65" i="1" s="1"/>
  <c r="C293" i="1" l="1"/>
  <c r="C357" i="1"/>
  <c r="C53" i="1"/>
  <c r="C205" i="1"/>
  <c r="C141" i="1"/>
  <c r="D141" i="1"/>
  <c r="D293" i="1"/>
  <c r="D167" i="1"/>
  <c r="D319" i="1"/>
  <c r="D243" i="1"/>
  <c r="D407" i="1"/>
  <c r="C319" i="1"/>
  <c r="C179" i="1"/>
  <c r="C91" i="1"/>
  <c r="C243" i="1"/>
  <c r="C395" i="1"/>
  <c r="D53" i="1"/>
  <c r="D205" i="1"/>
  <c r="D357" i="1"/>
  <c r="B2" i="1" l="1"/>
  <c r="B1" i="1"/>
  <c r="E26" i="4"/>
  <c r="E28" i="4"/>
  <c r="E29" i="4"/>
  <c r="C19" i="4" l="1"/>
  <c r="D19" i="4"/>
  <c r="C326" i="1"/>
  <c r="D326" i="1" s="1"/>
  <c r="C250" i="1"/>
  <c r="C174" i="1"/>
  <c r="D174" i="1" s="1"/>
  <c r="C98" i="1"/>
  <c r="D98" i="1" s="1"/>
  <c r="C314" i="1"/>
  <c r="D314" i="1" s="1"/>
  <c r="C238" i="1"/>
  <c r="D238" i="1" s="1"/>
  <c r="C162" i="1"/>
  <c r="D162" i="1" s="1"/>
  <c r="C86" i="1"/>
  <c r="D86" i="1" s="1"/>
  <c r="C302" i="1"/>
  <c r="D302" i="1" s="1"/>
  <c r="C226" i="1"/>
  <c r="D226" i="1" s="1"/>
  <c r="C150" i="1"/>
  <c r="D150" i="1" s="1"/>
  <c r="C74" i="1"/>
  <c r="D74" i="1" s="1"/>
  <c r="C402" i="1"/>
  <c r="C390" i="1"/>
  <c r="D390" i="1" s="1"/>
  <c r="C378" i="1"/>
  <c r="D378" i="1" s="1"/>
  <c r="C364" i="1"/>
  <c r="C288" i="1"/>
  <c r="D288" i="1" s="1"/>
  <c r="C212" i="1"/>
  <c r="D212" i="1" s="1"/>
  <c r="C136" i="1"/>
  <c r="D136" i="1" s="1"/>
  <c r="C60" i="1"/>
  <c r="C276" i="1"/>
  <c r="D276" i="1" s="1"/>
  <c r="C200" i="1"/>
  <c r="D200" i="1" s="1"/>
  <c r="C124" i="1"/>
  <c r="D124" i="1" s="1"/>
  <c r="C48" i="1"/>
  <c r="C340" i="1"/>
  <c r="D340" i="1" s="1"/>
  <c r="C264" i="1"/>
  <c r="D264" i="1" s="1"/>
  <c r="C188" i="1"/>
  <c r="D188" i="1" s="1"/>
  <c r="C112" i="1"/>
  <c r="D112" i="1" s="1"/>
  <c r="C36" i="1"/>
  <c r="C352" i="1"/>
  <c r="D352" i="1" s="1"/>
  <c r="C403" i="1"/>
  <c r="C327" i="1"/>
  <c r="C251" i="1"/>
  <c r="C175" i="1"/>
  <c r="D175" i="1" s="1"/>
  <c r="C99" i="1"/>
  <c r="C315" i="1"/>
  <c r="C239" i="1"/>
  <c r="D239" i="1" s="1"/>
  <c r="C163" i="1"/>
  <c r="C87" i="1"/>
  <c r="C303" i="1"/>
  <c r="C227" i="1"/>
  <c r="D227" i="1" s="1"/>
  <c r="C151" i="1"/>
  <c r="C75" i="1"/>
  <c r="D75" i="1" s="1"/>
  <c r="C289" i="1"/>
  <c r="C213" i="1"/>
  <c r="D213" i="1" s="1"/>
  <c r="C137" i="1"/>
  <c r="D137" i="1" s="1"/>
  <c r="C61" i="1"/>
  <c r="C391" i="1"/>
  <c r="C379" i="1"/>
  <c r="C365" i="1"/>
  <c r="C277" i="1"/>
  <c r="C201" i="1"/>
  <c r="C125" i="1"/>
  <c r="C49" i="1"/>
  <c r="C265" i="1"/>
  <c r="D265" i="1" s="1"/>
  <c r="C189" i="1"/>
  <c r="D189" i="1" s="1"/>
  <c r="C113" i="1"/>
  <c r="C37" i="1"/>
  <c r="C353" i="1"/>
  <c r="D353" i="1" s="1"/>
  <c r="C341" i="1"/>
  <c r="D341" i="1" s="1"/>
  <c r="F28" i="4"/>
  <c r="E38" i="4"/>
  <c r="E62" i="4"/>
  <c r="D91" i="1"/>
  <c r="D103" i="1"/>
  <c r="D364" i="1"/>
  <c r="D250" i="1"/>
  <c r="D277" i="1"/>
  <c r="D402" i="1"/>
  <c r="C20" i="8"/>
  <c r="C21" i="8" s="1"/>
  <c r="D20" i="8"/>
  <c r="D21" i="8" s="1"/>
  <c r="E50" i="4"/>
  <c r="D18" i="4" l="1"/>
  <c r="C18" i="4"/>
  <c r="D20" i="4"/>
  <c r="D21" i="4" s="1"/>
  <c r="C20" i="4"/>
  <c r="C21" i="4" s="1"/>
  <c r="C115" i="1"/>
  <c r="D115" i="1" s="1"/>
  <c r="D116" i="1" s="1"/>
  <c r="D118" i="1" s="1"/>
  <c r="D119" i="1" s="1"/>
  <c r="C393" i="1"/>
  <c r="C329" i="1"/>
  <c r="C405" i="1"/>
  <c r="D113" i="1"/>
  <c r="D327" i="1"/>
  <c r="C153" i="1"/>
  <c r="C154" i="1" s="1"/>
  <c r="C156" i="1" s="1"/>
  <c r="C157" i="1" s="1"/>
  <c r="C279" i="1"/>
  <c r="C280" i="1" s="1"/>
  <c r="C282" i="1" s="1"/>
  <c r="C283" i="1" s="1"/>
  <c r="D151" i="1"/>
  <c r="C215" i="1"/>
  <c r="C355" i="1"/>
  <c r="D379" i="1"/>
  <c r="C381" i="1"/>
  <c r="C343" i="1"/>
  <c r="C344" i="1" s="1"/>
  <c r="D303" i="1"/>
  <c r="C305" i="1"/>
  <c r="D201" i="1"/>
  <c r="C203" i="1"/>
  <c r="C291" i="1"/>
  <c r="D289" i="1"/>
  <c r="C229" i="1"/>
  <c r="D125" i="1"/>
  <c r="C127" i="1"/>
  <c r="C128" i="1" s="1"/>
  <c r="C101" i="1"/>
  <c r="D99" i="1"/>
  <c r="C191" i="1"/>
  <c r="D87" i="1"/>
  <c r="C89" i="1"/>
  <c r="C267" i="1"/>
  <c r="D163" i="1"/>
  <c r="C165" i="1"/>
  <c r="C166" i="1" s="1"/>
  <c r="C77" i="1"/>
  <c r="D391" i="1"/>
  <c r="C253" i="1"/>
  <c r="D251" i="1"/>
  <c r="C367" i="1"/>
  <c r="D365" i="1"/>
  <c r="C139" i="1"/>
  <c r="D403" i="1"/>
  <c r="C241" i="1"/>
  <c r="C317" i="1"/>
  <c r="D315" i="1"/>
  <c r="C177" i="1"/>
  <c r="E61" i="4" l="1"/>
  <c r="E63" i="4" s="1"/>
  <c r="E65" i="4" s="1"/>
  <c r="E66" i="4" s="1"/>
  <c r="E49" i="4"/>
  <c r="E51" i="4" s="1"/>
  <c r="E53" i="4" s="1"/>
  <c r="E54" i="4" s="1"/>
  <c r="E37" i="4"/>
  <c r="E39" i="4" s="1"/>
  <c r="E41" i="4" s="1"/>
  <c r="E42" i="4" s="1"/>
  <c r="C116" i="1"/>
  <c r="C118" i="1" s="1"/>
  <c r="C119" i="1" s="1"/>
  <c r="D215" i="1"/>
  <c r="D216" i="1" s="1"/>
  <c r="D218" i="1" s="1"/>
  <c r="D219" i="1" s="1"/>
  <c r="C216" i="1"/>
  <c r="C218" i="1" s="1"/>
  <c r="C219" i="1" s="1"/>
  <c r="D139" i="1"/>
  <c r="D140" i="1" s="1"/>
  <c r="D142" i="1" s="1"/>
  <c r="D143" i="1" s="1"/>
  <c r="C140" i="1"/>
  <c r="C142" i="1" s="1"/>
  <c r="C143" i="1" s="1"/>
  <c r="D367" i="1"/>
  <c r="D368" i="1" s="1"/>
  <c r="D370" i="1" s="1"/>
  <c r="D371" i="1" s="1"/>
  <c r="C368" i="1"/>
  <c r="C370" i="1" s="1"/>
  <c r="C371" i="1" s="1"/>
  <c r="D101" i="1"/>
  <c r="D102" i="1" s="1"/>
  <c r="D104" i="1" s="1"/>
  <c r="D105" i="1" s="1"/>
  <c r="C102" i="1"/>
  <c r="C104" i="1" s="1"/>
  <c r="C105" i="1" s="1"/>
  <c r="D229" i="1"/>
  <c r="D230" i="1" s="1"/>
  <c r="D232" i="1" s="1"/>
  <c r="D233" i="1" s="1"/>
  <c r="C230" i="1"/>
  <c r="C232" i="1" s="1"/>
  <c r="C233" i="1" s="1"/>
  <c r="D177" i="1"/>
  <c r="D178" i="1" s="1"/>
  <c r="D180" i="1" s="1"/>
  <c r="D181" i="1" s="1"/>
  <c r="C178" i="1"/>
  <c r="C180" i="1" s="1"/>
  <c r="C181" i="1" s="1"/>
  <c r="D291" i="1"/>
  <c r="C292" i="1"/>
  <c r="C294" i="1" s="1"/>
  <c r="C295" i="1" s="1"/>
  <c r="D405" i="1"/>
  <c r="D406" i="1" s="1"/>
  <c r="D408" i="1" s="1"/>
  <c r="D409" i="1" s="1"/>
  <c r="C406" i="1"/>
  <c r="C408" i="1" s="1"/>
  <c r="C409" i="1" s="1"/>
  <c r="D329" i="1"/>
  <c r="D330" i="1" s="1"/>
  <c r="D332" i="1" s="1"/>
  <c r="D333" i="1" s="1"/>
  <c r="C330" i="1"/>
  <c r="C332" i="1" s="1"/>
  <c r="C333" i="1" s="1"/>
  <c r="D253" i="1"/>
  <c r="D254" i="1" s="1"/>
  <c r="D256" i="1" s="1"/>
  <c r="D257" i="1" s="1"/>
  <c r="C254" i="1"/>
  <c r="C256" i="1" s="1"/>
  <c r="C257" i="1" s="1"/>
  <c r="D153" i="1"/>
  <c r="D154" i="1" s="1"/>
  <c r="D156" i="1" s="1"/>
  <c r="D157" i="1" s="1"/>
  <c r="D279" i="1"/>
  <c r="D280" i="1" s="1"/>
  <c r="D282" i="1" s="1"/>
  <c r="D283" i="1" s="1"/>
  <c r="C318" i="1"/>
  <c r="C320" i="1" s="1"/>
  <c r="C321" i="1" s="1"/>
  <c r="D317" i="1"/>
  <c r="D318" i="1" s="1"/>
  <c r="D320" i="1" s="1"/>
  <c r="D321" i="1" s="1"/>
  <c r="D165" i="1"/>
  <c r="D166" i="1" s="1"/>
  <c r="D168" i="1" s="1"/>
  <c r="D169" i="1" s="1"/>
  <c r="C168" i="1"/>
  <c r="C169" i="1" s="1"/>
  <c r="C242" i="1"/>
  <c r="C244" i="1" s="1"/>
  <c r="C245" i="1" s="1"/>
  <c r="D241" i="1"/>
  <c r="D242" i="1" s="1"/>
  <c r="D244" i="1" s="1"/>
  <c r="D245" i="1" s="1"/>
  <c r="D267" i="1"/>
  <c r="D268" i="1" s="1"/>
  <c r="D270" i="1" s="1"/>
  <c r="D271" i="1" s="1"/>
  <c r="C268" i="1"/>
  <c r="C270" i="1" s="1"/>
  <c r="C271" i="1" s="1"/>
  <c r="D203" i="1"/>
  <c r="D204" i="1" s="1"/>
  <c r="D206" i="1" s="1"/>
  <c r="D207" i="1" s="1"/>
  <c r="C204" i="1"/>
  <c r="C206" i="1" s="1"/>
  <c r="C207" i="1" s="1"/>
  <c r="C90" i="1"/>
  <c r="C92" i="1" s="1"/>
  <c r="C93" i="1" s="1"/>
  <c r="D89" i="1"/>
  <c r="D90" i="1" s="1"/>
  <c r="D92" i="1" s="1"/>
  <c r="D93" i="1" s="1"/>
  <c r="C346" i="1"/>
  <c r="C347" i="1" s="1"/>
  <c r="D343" i="1"/>
  <c r="D344" i="1" s="1"/>
  <c r="D346" i="1" s="1"/>
  <c r="D347" i="1" s="1"/>
  <c r="D305" i="1"/>
  <c r="D306" i="1" s="1"/>
  <c r="D308" i="1" s="1"/>
  <c r="D309" i="1" s="1"/>
  <c r="C306" i="1"/>
  <c r="C308" i="1" s="1"/>
  <c r="C309" i="1" s="1"/>
  <c r="D191" i="1"/>
  <c r="D192" i="1" s="1"/>
  <c r="D194" i="1" s="1"/>
  <c r="D195" i="1" s="1"/>
  <c r="C192" i="1"/>
  <c r="C194" i="1" s="1"/>
  <c r="C195" i="1" s="1"/>
  <c r="C382" i="1"/>
  <c r="C384" i="1" s="1"/>
  <c r="C385" i="1" s="1"/>
  <c r="D381" i="1"/>
  <c r="D382" i="1" s="1"/>
  <c r="D384" i="1" s="1"/>
  <c r="D385" i="1" s="1"/>
  <c r="C394" i="1"/>
  <c r="C396" i="1" s="1"/>
  <c r="C397" i="1" s="1"/>
  <c r="D393" i="1"/>
  <c r="D394" i="1" s="1"/>
  <c r="D396" i="1" s="1"/>
  <c r="D397" i="1" s="1"/>
  <c r="C78" i="1"/>
  <c r="C80" i="1" s="1"/>
  <c r="C81" i="1" s="1"/>
  <c r="D77" i="1"/>
  <c r="D78" i="1" s="1"/>
  <c r="D80" i="1" s="1"/>
  <c r="D81" i="1" s="1"/>
  <c r="D127" i="1"/>
  <c r="D128" i="1" s="1"/>
  <c r="D130" i="1" s="1"/>
  <c r="D131" i="1" s="1"/>
  <c r="E44" i="8" s="1"/>
  <c r="G44" i="8" s="1"/>
  <c r="C130" i="1"/>
  <c r="C131" i="1" s="1"/>
  <c r="C356" i="1"/>
  <c r="C358" i="1" s="1"/>
  <c r="C359" i="1" s="1"/>
  <c r="D355" i="1"/>
  <c r="D356" i="1" s="1"/>
  <c r="D358" i="1" s="1"/>
  <c r="D359" i="1" s="1"/>
  <c r="E57" i="8" l="1"/>
  <c r="G57" i="8" s="1"/>
  <c r="E56" i="8"/>
  <c r="G56" i="8" s="1"/>
  <c r="E63" i="8"/>
  <c r="G63" i="8" s="1"/>
  <c r="E61" i="8"/>
  <c r="G61" i="8" s="1"/>
  <c r="E58" i="8"/>
  <c r="G58" i="8" s="1"/>
  <c r="E62" i="8"/>
  <c r="G62" i="8" s="1"/>
  <c r="E60" i="8"/>
  <c r="G60" i="8" s="1"/>
  <c r="E55" i="8"/>
  <c r="G55" i="8" s="1"/>
  <c r="E59" i="8"/>
  <c r="G59" i="8" s="1"/>
  <c r="E47" i="8"/>
  <c r="G47" i="8" s="1"/>
  <c r="E50" i="8"/>
  <c r="G50" i="8" s="1"/>
  <c r="E49" i="8"/>
  <c r="G49" i="8" s="1"/>
  <c r="E43" i="8"/>
  <c r="G43" i="8" s="1"/>
  <c r="E45" i="8"/>
  <c r="G45" i="8" s="1"/>
  <c r="D292" i="1"/>
  <c r="D294" i="1" s="1"/>
  <c r="D295" i="1" s="1"/>
  <c r="E48" i="8" s="1"/>
  <c r="G48" i="8" s="1"/>
  <c r="E46" i="8"/>
  <c r="G46" i="8" s="1"/>
  <c r="E51" i="8"/>
  <c r="G51" i="8" s="1"/>
  <c r="C20" i="1" l="1"/>
  <c r="D49" i="1" l="1"/>
  <c r="D37" i="1"/>
  <c r="D61" i="1"/>
  <c r="D60" i="1"/>
  <c r="D48" i="1"/>
  <c r="D36" i="1"/>
  <c r="B4" i="1"/>
  <c r="C51" i="1" l="1"/>
  <c r="C52" i="1" s="1"/>
  <c r="C63" i="1"/>
  <c r="C39" i="1"/>
  <c r="C18" i="1"/>
  <c r="C24" i="1" s="1"/>
  <c r="C16" i="1"/>
  <c r="C14" i="1"/>
  <c r="C22" i="1" s="1"/>
  <c r="D63" i="1" l="1"/>
  <c r="D64" i="1" s="1"/>
  <c r="D66" i="1" s="1"/>
  <c r="D67" i="1" s="1"/>
  <c r="C64" i="1"/>
  <c r="C66" i="1" s="1"/>
  <c r="C67" i="1" s="1"/>
  <c r="D39" i="1"/>
  <c r="D40" i="1" s="1"/>
  <c r="D42" i="1" s="1"/>
  <c r="D43" i="1" s="1"/>
  <c r="C40" i="1"/>
  <c r="C42" i="1" s="1"/>
  <c r="D51" i="1"/>
  <c r="D52" i="1" s="1"/>
  <c r="D54" i="1" s="1"/>
  <c r="C54" i="1"/>
  <c r="D55" i="1" l="1"/>
  <c r="E42" i="8" s="1"/>
  <c r="G42" i="8" s="1"/>
  <c r="C55" i="1"/>
  <c r="C43" i="1"/>
  <c r="E54" i="8" s="1"/>
  <c r="G54" i="8" l="1"/>
</calcChain>
</file>

<file path=xl/sharedStrings.xml><?xml version="1.0" encoding="utf-8"?>
<sst xmlns="http://schemas.openxmlformats.org/spreadsheetml/2006/main" count="445" uniqueCount="90">
  <si>
    <t>INCREMENTO DE COSTE POR LITRO</t>
  </si>
  <si>
    <t>CALCULO DE INCREMETO DE COSTE DEL VIAJE CONTRATADO</t>
  </si>
  <si>
    <t>Km</t>
  </si>
  <si>
    <t>L/100 Km</t>
  </si>
  <si>
    <t>https://www.dieselogasolina.com/Estadisticas/Historico/47</t>
  </si>
  <si>
    <t>WEBS DE CONSULTA</t>
  </si>
  <si>
    <t>ENLACE DEL MITMA:</t>
  </si>
  <si>
    <t>POR PROVINCIA:</t>
  </si>
  <si>
    <t>IMPT. HIDROCARBUROS</t>
  </si>
  <si>
    <t>SIN PLOMO 95</t>
  </si>
  <si>
    <t>GLP</t>
  </si>
  <si>
    <t>GASÓLEO A</t>
  </si>
  <si>
    <t>TIPO GENERAL</t>
  </si>
  <si>
    <t>TIPO ESPECIAL</t>
  </si>
  <si>
    <t>SIN CAMBIOS</t>
  </si>
  <si>
    <t>Ley 38/1992</t>
  </si>
  <si>
    <t>IVA</t>
  </si>
  <si>
    <t>DATOS DE EJECUCIÓN DEL CONTRATO</t>
  </si>
  <si>
    <t>DESGLOSE GASÓLEO DÍA DE INICIO DEL CONTRATO</t>
  </si>
  <si>
    <t>DESGLOSE GASÓLEO DÍA DE EJECUCIÓN DEL CONTRATO</t>
  </si>
  <si>
    <t>DATOS DE INICIO DEL CONTRATO</t>
  </si>
  <si>
    <t>CÁLCULO DE COSTES POR KM</t>
  </si>
  <si>
    <t>DATO A INTRODUCIR</t>
  </si>
  <si>
    <t>% IVA A APLICAR</t>
  </si>
  <si>
    <t>CONSUMO MEDIO DEL VEHÍCULO Litros/100 Km</t>
  </si>
  <si>
    <t>KILOMETROS A FACTURAR</t>
  </si>
  <si>
    <t>% INCREMENTO DEL GASÓIL</t>
  </si>
  <si>
    <t>NUEVO IMPORTE POR KM DE LA EMPRESA</t>
  </si>
  <si>
    <t>https://www.mitma.gob.es/transporte-terrestre/servicios-al-transportista/indice-de-variacionmensual-de-los-IMPORTEs-medios-del-gasoleo-en-espana</t>
  </si>
  <si>
    <t>% INCREMENTO DEL IMPORTE DE LA FACTURA VEHÍCULO +20 Tm</t>
  </si>
  <si>
    <t>IMPORTE DE LA FACTURA</t>
  </si>
  <si>
    <t>IMPORTE DE LA FACTURA CON INCREMENTO</t>
  </si>
  <si>
    <t>TABLA IMPUESTO HIDORCARBUROS</t>
  </si>
  <si>
    <t>https://apps.fomento.gob.es/preciogasoleo/angular_proyecto/client/gasoleoCambio</t>
  </si>
  <si>
    <t>IMPORTE QUE COBRA LA EMPRESA "SIN INCREMENTO DE GASOIL"</t>
  </si>
  <si>
    <t>IMPORTE QUE COBRA LA EMPRESA "CON INCREMENTO DE GASOIL"</t>
  </si>
  <si>
    <t>COSTE POR KM DE LA EMPRESA</t>
  </si>
  <si>
    <t>PAI (CARBURANTE)</t>
  </si>
  <si>
    <t>IMPORTE GASOIL EL DÍA DE FIRMA DE CONTRATO (PAI)</t>
  </si>
  <si>
    <t>IMPORTE GASOIL EL DÍA DE EJECUCIÓN DEL CONTRATO (PAI)</t>
  </si>
  <si>
    <t>COEFICIENTE "C" DE LA FORMULA</t>
  </si>
  <si>
    <t>CÁLCULO ANTES DEL NUEVO RDL "C"=0,3</t>
  </si>
  <si>
    <t>CÁLCULO ANTES DEL NUEVO RDL "C"=0,2</t>
  </si>
  <si>
    <t>CÁLCULO ANTES DEL NUEVO RDL "C"=0,1</t>
  </si>
  <si>
    <t xml:space="preserve">La presente herramienta de cálculo tiene carácter estrictamente instrumental y de simulación que se destinara única y exclusivamente a la evaluación del impacto derivado de la variación del precio del carburante en los costes de explotación particulares de cada empresa de transporte en las relaciones contractuales o económicas que resulten de aplicación bajo los criterios establecidos en las fórmulas establecidas por la Administración.
La simulación se realizará conforme a la casuística particular de cada empresa como herramienta de apoyo para la aplicación de las fórmulas establecidas por la Orden FOM/1882/2012 y futuros Reales Decretos Ley.
En consecuencia, queda expresamente prohibido su uso para fines distintos de los anteriormente indicados, no pudiendo considerarse sus resultados como vinculantes fuera del ámbito específico para el que ha sido diseñada.
La Confederación no se hará responsable del uso particular dado de la herramienta por parte de las empresas y no se hace responsable de los daños y perjuicios de cualquier naturaleza que puedan derivarse de la falta de exactitud o vigencia de los datos e informaciones facilitados por la herramienta, en el uso de la misma, o por el uso incorrecto o indebido de esta.
</t>
  </si>
  <si>
    <t>INCREMENTO</t>
  </si>
  <si>
    <t>INCREMENTO INDEXACIÓN
ANTES DEL RDL</t>
  </si>
  <si>
    <t>COEFICINETCE "C" APLICADO</t>
  </si>
  <si>
    <t xml:space="preserve">SELECCIONA TIPO DE VEHÍCULO </t>
  </si>
  <si>
    <t>IMPORTE TOTAL
CON INDEXACIÓN</t>
  </si>
  <si>
    <t>COEFICINETCE
"C" APLICADO</t>
  </si>
  <si>
    <t>IMPORTE FECHA DE CONTRATACIÓN</t>
  </si>
  <si>
    <t>1º PORTE A INDEXAR</t>
  </si>
  <si>
    <t>2º PORTE A INDEXAR</t>
  </si>
  <si>
    <t>3º PORTE A INDEXAR</t>
  </si>
  <si>
    <t>4º PORTE A INDEXAR</t>
  </si>
  <si>
    <t>5º PORTE A INDEXAR</t>
  </si>
  <si>
    <t>6º PORTE A INDEXAR</t>
  </si>
  <si>
    <t>7º PORTE A INDEXAR</t>
  </si>
  <si>
    <t>8º PORTE A INDEXAR</t>
  </si>
  <si>
    <t>9º PORTE A INDEXAR</t>
  </si>
  <si>
    <t>10º PORTE A INDEXAR</t>
  </si>
  <si>
    <t>NOTA: LAS CELDAS CON TEXTO EN BLANCO SON EDITABLES POR EL USUARIO</t>
  </si>
  <si>
    <t>INDEXACIÓN. CÁLCULO DE REPERCUSIÓN VARIACIÓN DEL GASÓLEO</t>
  </si>
  <si>
    <t>https://www.transportes.gob.es/transporte-terrestre/servicios-al-transportista/indice-de-variacion-semanal-de-los-precios-medios-del-gasoleo-en-espana</t>
  </si>
  <si>
    <t>ENLACE PRECIOS SEMANALES MINISTERIO DE TRANSPORTES:</t>
  </si>
  <si>
    <t>VEHÍCULO MAYOR 20 Tm</t>
  </si>
  <si>
    <t>VEHÍCULO ENTRE 3,5 Y 20 Tm</t>
  </si>
  <si>
    <t xml:space="preserve">                 VEHÍCULO HASTA 3,5 Tm</t>
  </si>
  <si>
    <t>VARIACIÓN
DEL
COMBUSTIBLE (%)</t>
  </si>
  <si>
    <t>Mayor a 20 Tm</t>
  </si>
  <si>
    <r>
      <t xml:space="preserve">IMPUESTO MINIMO SOBRE HIDROCARBUROS QUE MARCA LA UE
</t>
    </r>
    <r>
      <rPr>
        <b/>
        <u/>
        <sz val="12"/>
        <color rgb="FFFF0000"/>
        <rFont val="Calibri"/>
        <family val="2"/>
        <scheme val="minor"/>
      </rPr>
      <t>(IH-Gasóleo profesional)</t>
    </r>
  </si>
  <si>
    <t>Impuesto Hidorcarburos
minimo de la UE</t>
  </si>
  <si>
    <t>PRECIO CON IMPUESTOS</t>
  </si>
  <si>
    <t>PRECIO GASOIL MITMA
PAI+IH-GP
(DATO A INTRODUCIR)</t>
  </si>
  <si>
    <t>DÍAS INCIO Y EJECUCIÓN DE CONTRATO
(DATO A INTRODUCIR)</t>
  </si>
  <si>
    <r>
      <rPr>
        <b/>
        <sz val="14"/>
        <color theme="1"/>
        <rFont val="Calibri"/>
        <family val="2"/>
        <scheme val="minor"/>
      </rPr>
      <t xml:space="preserve">CÁLCULO INDEXACIÓN
LEY 15/20029 Y ORDEN FOM/1882/2012
</t>
    </r>
    <r>
      <rPr>
        <b/>
        <u/>
        <sz val="16"/>
        <color theme="1"/>
        <rFont val="Calibri"/>
        <family val="2"/>
        <scheme val="minor"/>
      </rPr>
      <t>VEHÍCULO HASTA 3.5 Tm</t>
    </r>
    <r>
      <rPr>
        <b/>
        <sz val="22"/>
        <color theme="1"/>
        <rFont val="Calibri"/>
        <family val="2"/>
        <scheme val="minor"/>
      </rPr>
      <t xml:space="preserve">
</t>
    </r>
  </si>
  <si>
    <r>
      <rPr>
        <b/>
        <sz val="14"/>
        <color theme="1"/>
        <rFont val="Calibri"/>
        <family val="2"/>
        <scheme val="minor"/>
      </rPr>
      <t xml:space="preserve">CÁLCULO INDEXACIÓN
LEY 15/20029 Y ORDEN FOM/1882/2012
</t>
    </r>
    <r>
      <rPr>
        <b/>
        <u/>
        <sz val="16"/>
        <color theme="1"/>
        <rFont val="Calibri"/>
        <family val="2"/>
        <scheme val="minor"/>
      </rPr>
      <t>VEHÍCULO +3.5 Tm a 20 Tm</t>
    </r>
  </si>
  <si>
    <r>
      <rPr>
        <b/>
        <sz val="14"/>
        <color theme="1"/>
        <rFont val="Calibri"/>
        <family val="2"/>
        <scheme val="minor"/>
      </rPr>
      <t xml:space="preserve">CÁLCULO INDEXACIÓN
LEY 15/20029 Y ORDEN FOM/1882/2012
</t>
    </r>
    <r>
      <rPr>
        <b/>
        <u/>
        <sz val="16"/>
        <color theme="1"/>
        <rFont val="Calibri"/>
        <family val="2"/>
        <scheme val="minor"/>
      </rPr>
      <t>VEHÍCULOS +20 Tm</t>
    </r>
    <r>
      <rPr>
        <b/>
        <sz val="22"/>
        <color theme="1"/>
        <rFont val="Calibri"/>
        <family val="2"/>
        <scheme val="minor"/>
      </rPr>
      <t xml:space="preserve">
</t>
    </r>
  </si>
  <si>
    <t>IMPORTE LITRO DÍA FIRMA DE CONTRATO (PAI+IH-GP)</t>
  </si>
  <si>
    <t>IMPORTE LITRO DÍA EJECUCIÓN CONTRATO (PAI+IH-GP)</t>
  </si>
  <si>
    <t>CÁLCULO INDEXACIÓN
LEY 15/20029 Y ORDEN FOM/1882/2012
VEHÍCULOS +20 Tm</t>
  </si>
  <si>
    <t>CÁLCULO INDEXACIÓN
LEY 15/20029 Y ORDEN FOM/1882/2012
VEHÍCULO +3.5 Tm a 20 Tm</t>
  </si>
  <si>
    <t>CÁLCULO INDEXACIÓN
LEY 15/20029 Y ORDEN FOM/1882/2012
VEHÍCULO HASTA 3.5 Tm</t>
  </si>
  <si>
    <t>TABLA IMPUESTO HIDROCARBUROS</t>
  </si>
  <si>
    <t>IMPUESTO
HIDROCARBUROS
POR LITRO</t>
  </si>
  <si>
    <t>DEVOLUCIÓN GASÓLEO PROFESIONAL</t>
  </si>
  <si>
    <t>INCREMENTO INDEXACIÓN
LEY 15/20029
ORDEN FOM/1882/2012</t>
  </si>
  <si>
    <t>CALCULO DE INCREMETO DE COSTE POR 100 Km</t>
  </si>
  <si>
    <t>CALCULO DE INCREMETO DE COSTE POR Km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</si>
</sst>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quot;€&quot;"/>
    <numFmt numFmtId="165" formatCode="#,##0.00\ &quot;€&quot;"/>
    <numFmt numFmtId="166" formatCode="0.000"/>
    <numFmt numFmtId="167" formatCode="_-* #,##0.000\ &quot;€&quot;_-;\-* #,##0.000\ &quot;€&quot;_-;_-* &quot;-&quot;???\ &quot;€&quot;_-;_-@_-"/>
  </numFmts>
  <fonts count="34" x14ac:knownFonts="1">
    <font>
      <sz val="11"/>
      <color theme="1"/>
      <name val="Calibri"/>
      <family val="2"/>
      <scheme val="minor"/>
    </font>
    <font>
      <b/>
      <sz val="11"/>
      <color theme="1"/>
      <name val="Calibri"/>
      <family val="2"/>
      <scheme val="minor"/>
    </font>
    <font>
      <b/>
      <sz val="13"/>
      <color theme="1"/>
      <name val="Calibri"/>
      <family val="2"/>
      <scheme val="minor"/>
    </font>
    <font>
      <b/>
      <sz val="14"/>
      <color theme="1"/>
      <name val="Calibri"/>
      <family val="2"/>
      <scheme val="minor"/>
    </font>
    <font>
      <u/>
      <sz val="11"/>
      <color theme="10"/>
      <name val="Calibri"/>
      <family val="2"/>
      <scheme val="minor"/>
    </font>
    <font>
      <b/>
      <sz val="30"/>
      <color theme="1"/>
      <name val="Calibri"/>
      <family val="2"/>
      <scheme val="minor"/>
    </font>
    <font>
      <b/>
      <sz val="14"/>
      <name val="Calibri"/>
      <family val="2"/>
      <scheme val="minor"/>
    </font>
    <font>
      <sz val="11"/>
      <color theme="1"/>
      <name val="Calibri"/>
      <family val="2"/>
      <scheme val="minor"/>
    </font>
    <font>
      <b/>
      <sz val="22"/>
      <color theme="1"/>
      <name val="Calibri"/>
      <family val="2"/>
      <scheme val="minor"/>
    </font>
    <font>
      <b/>
      <sz val="11"/>
      <color theme="0"/>
      <name val="Calibri"/>
      <family val="2"/>
      <scheme val="minor"/>
    </font>
    <font>
      <sz val="8"/>
      <name val="Calibri"/>
      <family val="2"/>
      <scheme val="minor"/>
    </font>
    <font>
      <b/>
      <sz val="16"/>
      <color theme="1"/>
      <name val="Calibri"/>
      <family val="2"/>
      <scheme val="minor"/>
    </font>
    <font>
      <sz val="8"/>
      <color rgb="FF333D42"/>
      <name val="Segoe UI"/>
      <family val="2"/>
    </font>
    <font>
      <b/>
      <sz val="18"/>
      <color theme="1"/>
      <name val="Calibri"/>
      <family val="2"/>
      <scheme val="minor"/>
    </font>
    <font>
      <b/>
      <sz val="14"/>
      <color theme="0"/>
      <name val="Calibri"/>
      <family val="2"/>
      <scheme val="minor"/>
    </font>
    <font>
      <b/>
      <sz val="12"/>
      <color theme="0"/>
      <name val="Calibri"/>
      <family val="2"/>
      <scheme val="minor"/>
    </font>
    <font>
      <b/>
      <sz val="12"/>
      <color theme="1"/>
      <name val="Calibri"/>
      <family val="2"/>
      <scheme val="minor"/>
    </font>
    <font>
      <b/>
      <u/>
      <sz val="16"/>
      <color theme="1"/>
      <name val="Calibri"/>
      <family val="2"/>
      <scheme val="minor"/>
    </font>
    <font>
      <b/>
      <u/>
      <sz val="24"/>
      <name val="Calibri"/>
      <family val="2"/>
      <scheme val="minor"/>
    </font>
    <font>
      <b/>
      <sz val="16"/>
      <color theme="0"/>
      <name val="Calibri"/>
      <family val="2"/>
      <scheme val="minor"/>
    </font>
    <font>
      <b/>
      <sz val="11"/>
      <name val="Calibri"/>
      <family val="2"/>
      <scheme val="minor"/>
    </font>
    <font>
      <b/>
      <u/>
      <sz val="18"/>
      <name val="Calibri"/>
      <family val="2"/>
      <scheme val="minor"/>
    </font>
    <font>
      <b/>
      <sz val="16"/>
      <name val="Calibri"/>
      <family val="2"/>
      <scheme val="minor"/>
    </font>
    <font>
      <sz val="12"/>
      <color theme="1"/>
      <name val="Aptos"/>
      <family val="2"/>
    </font>
    <font>
      <b/>
      <u/>
      <sz val="12"/>
      <color rgb="FFFF0000"/>
      <name val="Calibri"/>
      <family val="2"/>
      <scheme val="minor"/>
    </font>
    <font>
      <b/>
      <sz val="12"/>
      <color rgb="FFFF0000"/>
      <name val="Calibri"/>
      <family val="2"/>
      <scheme val="minor"/>
    </font>
    <font>
      <b/>
      <u/>
      <sz val="11"/>
      <color theme="1"/>
      <name val="Calibri"/>
      <family val="2"/>
      <scheme val="minor"/>
    </font>
    <font>
      <b/>
      <sz val="12"/>
      <name val="Calibri"/>
      <family val="2"/>
      <scheme val="minor"/>
    </font>
    <font>
      <sz val="11"/>
      <name val="Calibri"/>
      <family val="2"/>
      <scheme val="minor"/>
    </font>
    <font>
      <b/>
      <sz val="30"/>
      <name val="Calibri"/>
      <family val="2"/>
      <scheme val="minor"/>
    </font>
    <font>
      <b/>
      <sz val="13"/>
      <name val="Calibri"/>
      <family val="2"/>
      <scheme val="minor"/>
    </font>
    <font>
      <sz val="13"/>
      <name val="Calibri"/>
      <family val="2"/>
      <scheme val="minor"/>
    </font>
    <font>
      <u/>
      <sz val="11"/>
      <name val="Calibri"/>
      <family val="2"/>
      <scheme val="minor"/>
    </font>
    <font>
      <b/>
      <sz val="18"/>
      <name val="Calibri"/>
      <family val="2"/>
      <scheme val="minor"/>
    </font>
  </fonts>
  <fills count="34">
    <fill>
      <patternFill patternType="none"/>
    </fill>
    <fill>
      <patternFill patternType="gray125"/>
    </fill>
    <fill>
      <patternFill patternType="solid">
        <fgColor theme="3" tint="0.79998168889431442"/>
        <bgColor theme="0"/>
      </patternFill>
    </fill>
    <fill>
      <patternFill patternType="solid">
        <fgColor indexed="65"/>
        <bgColor theme="0"/>
      </patternFill>
    </fill>
    <fill>
      <patternFill patternType="solid">
        <fgColor theme="7" tint="0.79998168889431442"/>
        <bgColor theme="0"/>
      </patternFill>
    </fill>
    <fill>
      <patternFill patternType="solid">
        <fgColor theme="5" tint="0.59999389629810485"/>
        <bgColor theme="0"/>
      </patternFill>
    </fill>
    <fill>
      <patternFill patternType="solid">
        <fgColor theme="9" tint="0.59999389629810485"/>
        <bgColor theme="0"/>
      </patternFill>
    </fill>
    <fill>
      <patternFill patternType="solid">
        <fgColor theme="7" tint="0.39997558519241921"/>
        <bgColor theme="0"/>
      </patternFill>
    </fill>
    <fill>
      <patternFill patternType="solid">
        <fgColor theme="4" tint="0.79998168889431442"/>
        <bgColor theme="0"/>
      </patternFill>
    </fill>
    <fill>
      <patternFill patternType="solid">
        <fgColor theme="4" tint="0.39997558519241921"/>
        <bgColor theme="0"/>
      </patternFill>
    </fill>
    <fill>
      <patternFill patternType="solid">
        <fgColor theme="9" tint="0.79998168889431442"/>
        <bgColor theme="0"/>
      </patternFill>
    </fill>
    <fill>
      <patternFill patternType="solid">
        <fgColor theme="9" tint="0.39997558519241921"/>
        <bgColor theme="0"/>
      </patternFill>
    </fill>
    <fill>
      <patternFill patternType="solid">
        <fgColor theme="2" tint="-9.9978637043366805E-2"/>
        <bgColor theme="0"/>
      </patternFill>
    </fill>
    <fill>
      <patternFill patternType="solid">
        <fgColor theme="0"/>
        <bgColor theme="0"/>
      </patternFill>
    </fill>
    <fill>
      <patternFill patternType="solid">
        <fgColor rgb="FFFF5050"/>
        <bgColor theme="0"/>
      </patternFill>
    </fill>
    <fill>
      <patternFill patternType="solid">
        <fgColor theme="8" tint="0.39997558519241921"/>
        <bgColor theme="0"/>
      </patternFill>
    </fill>
    <fill>
      <patternFill patternType="solid">
        <fgColor theme="5" tint="0.79998168889431442"/>
        <bgColor theme="0"/>
      </patternFill>
    </fill>
    <fill>
      <patternFill patternType="solid">
        <fgColor theme="5" tint="0.39997558519241921"/>
        <bgColor theme="0"/>
      </patternFill>
    </fill>
    <fill>
      <patternFill patternType="solid">
        <fgColor theme="5" tint="-0.249977111117893"/>
        <bgColor theme="0"/>
      </patternFill>
    </fill>
    <fill>
      <patternFill patternType="solid">
        <fgColor theme="6" tint="0.79998168889431442"/>
        <bgColor theme="0"/>
      </patternFill>
    </fill>
    <fill>
      <patternFill patternType="solid">
        <fgColor theme="6" tint="0.59999389629810485"/>
        <bgColor theme="0"/>
      </patternFill>
    </fill>
    <fill>
      <patternFill patternType="solid">
        <fgColor theme="2" tint="-0.249977111117893"/>
        <bgColor theme="0"/>
      </patternFill>
    </fill>
    <fill>
      <patternFill patternType="solid">
        <fgColor theme="8"/>
        <bgColor theme="0"/>
      </patternFill>
    </fill>
    <fill>
      <patternFill patternType="solid">
        <fgColor theme="4"/>
        <bgColor theme="0"/>
      </patternFill>
    </fill>
    <fill>
      <patternFill patternType="solid">
        <fgColor rgb="FFFFFF00"/>
        <bgColor theme="0"/>
      </patternFill>
    </fill>
    <fill>
      <patternFill patternType="solid">
        <fgColor theme="2"/>
        <bgColor theme="0"/>
      </patternFill>
    </fill>
    <fill>
      <patternFill patternType="solid">
        <fgColor theme="1"/>
        <bgColor theme="0"/>
      </patternFill>
    </fill>
    <fill>
      <patternFill patternType="solid">
        <fgColor rgb="FF00B0F0"/>
        <bgColor theme="0"/>
      </patternFill>
    </fill>
    <fill>
      <patternFill patternType="solid">
        <fgColor theme="5"/>
        <bgColor theme="0"/>
      </patternFill>
    </fill>
    <fill>
      <patternFill patternType="solid">
        <fgColor theme="0" tint="-0.249977111117893"/>
        <bgColor theme="0"/>
      </patternFill>
    </fill>
    <fill>
      <patternFill patternType="solid">
        <fgColor theme="1" tint="0.499984740745262"/>
        <bgColor theme="0"/>
      </patternFill>
    </fill>
    <fill>
      <patternFill patternType="solid">
        <fgColor theme="8" tint="0.79998168889431442"/>
        <bgColor theme="0"/>
      </patternFill>
    </fill>
    <fill>
      <patternFill patternType="solid">
        <fgColor theme="7"/>
        <bgColor theme="0"/>
      </patternFill>
    </fill>
    <fill>
      <patternFill patternType="solid">
        <fgColor theme="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ashDotDot">
        <color indexed="64"/>
      </left>
      <right style="dashDotDot">
        <color indexed="64"/>
      </right>
      <top style="thin">
        <color indexed="64"/>
      </top>
      <bottom style="dashDotDot">
        <color indexed="64"/>
      </bottom>
      <diagonal/>
    </border>
    <border>
      <left style="dashDotDot">
        <color indexed="64"/>
      </left>
      <right style="dashDotDot">
        <color indexed="64"/>
      </right>
      <top style="dashDotDot">
        <color indexed="64"/>
      </top>
      <bottom style="dashDotDot">
        <color indexed="64"/>
      </bottom>
      <diagonal/>
    </border>
    <border>
      <left style="thin">
        <color indexed="64"/>
      </left>
      <right style="dashDotDot">
        <color indexed="64"/>
      </right>
      <top style="thin">
        <color indexed="64"/>
      </top>
      <bottom style="dashDotDot">
        <color indexed="64"/>
      </bottom>
      <diagonal/>
    </border>
    <border>
      <left style="thin">
        <color indexed="64"/>
      </left>
      <right style="dashDotDot">
        <color indexed="64"/>
      </right>
      <top style="dashDotDot">
        <color indexed="64"/>
      </top>
      <bottom style="dashDotDot">
        <color indexed="64"/>
      </bottom>
      <diagonal/>
    </border>
    <border>
      <left style="dashDotDot">
        <color indexed="64"/>
      </left>
      <right style="thin">
        <color indexed="64"/>
      </right>
      <top style="thin">
        <color indexed="64"/>
      </top>
      <bottom style="dashDotDot">
        <color indexed="64"/>
      </bottom>
      <diagonal/>
    </border>
    <border>
      <left style="dashDotDot">
        <color indexed="64"/>
      </left>
      <right style="thin">
        <color indexed="64"/>
      </right>
      <top style="dashDotDot">
        <color indexed="64"/>
      </top>
      <bottom style="dashDotDot">
        <color indexed="64"/>
      </bottom>
      <diagonal/>
    </border>
    <border>
      <left style="thin">
        <color indexed="64"/>
      </left>
      <right style="dashDotDot">
        <color indexed="64"/>
      </right>
      <top style="dashDotDot">
        <color indexed="64"/>
      </top>
      <bottom style="thin">
        <color indexed="64"/>
      </bottom>
      <diagonal/>
    </border>
    <border>
      <left style="dashDotDot">
        <color indexed="64"/>
      </left>
      <right style="dashDotDot">
        <color indexed="64"/>
      </right>
      <top style="dashDotDot">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dashDotDot">
        <color indexed="64"/>
      </left>
      <right style="thin">
        <color indexed="64"/>
      </right>
      <top style="dashDotDot">
        <color indexed="64"/>
      </top>
      <bottom/>
      <diagonal/>
    </border>
    <border>
      <left style="dashDotDot">
        <color indexed="64"/>
      </left>
      <right style="thin">
        <color indexed="64"/>
      </right>
      <top/>
      <bottom style="thin">
        <color indexed="64"/>
      </bottom>
      <diagonal/>
    </border>
    <border>
      <left style="dashDotDot">
        <color indexed="64"/>
      </left>
      <right style="thin">
        <color indexed="64"/>
      </right>
      <top style="thin">
        <color indexed="64"/>
      </top>
      <bottom/>
      <diagonal/>
    </border>
    <border>
      <left style="dashDotDot">
        <color indexed="64"/>
      </left>
      <right style="thin">
        <color indexed="64"/>
      </right>
      <top/>
      <bottom style="dashDotDot">
        <color indexed="64"/>
      </bottom>
      <diagonal/>
    </border>
    <border>
      <left/>
      <right/>
      <top/>
      <bottom style="medium">
        <color indexed="64"/>
      </bottom>
      <diagonal/>
    </border>
    <border>
      <left style="dashDotDot">
        <color indexed="64"/>
      </left>
      <right/>
      <top style="thin">
        <color indexed="64"/>
      </top>
      <bottom style="dashDotDot">
        <color indexed="64"/>
      </bottom>
      <diagonal/>
    </border>
    <border>
      <left style="dashDotDot">
        <color indexed="64"/>
      </left>
      <right/>
      <top style="dashDotDot">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diagonal/>
    </border>
  </borders>
  <cellStyleXfs count="3">
    <xf numFmtId="0" fontId="0" fillId="0" borderId="0"/>
    <xf numFmtId="0" fontId="4" fillId="0" borderId="0" applyNumberFormat="0" applyFill="0" applyBorder="0" applyAlignment="0" applyProtection="0"/>
    <xf numFmtId="9" fontId="7" fillId="0" borderId="0" applyFont="0" applyFill="0" applyBorder="0" applyAlignment="0" applyProtection="0"/>
  </cellStyleXfs>
  <cellXfs count="262">
    <xf numFmtId="0" fontId="0" fillId="0" borderId="0" xfId="0"/>
    <xf numFmtId="0" fontId="0" fillId="3" borderId="0" xfId="0" applyFill="1" applyProtection="1">
      <protection locked="0"/>
    </xf>
    <xf numFmtId="165" fontId="0" fillId="3" borderId="0" xfId="0" applyNumberFormat="1" applyFill="1" applyProtection="1">
      <protection locked="0"/>
    </xf>
    <xf numFmtId="0" fontId="4" fillId="3" borderId="0" xfId="1" applyFill="1" applyProtection="1">
      <protection locked="0"/>
    </xf>
    <xf numFmtId="10" fontId="3" fillId="8" borderId="1" xfId="2" applyNumberFormat="1" applyFont="1" applyFill="1" applyBorder="1" applyProtection="1"/>
    <xf numFmtId="10" fontId="3" fillId="9" borderId="1" xfId="2" applyNumberFormat="1" applyFont="1" applyFill="1" applyBorder="1" applyProtection="1"/>
    <xf numFmtId="164" fontId="0" fillId="3" borderId="0" xfId="0" applyNumberFormat="1" applyFill="1" applyProtection="1">
      <protection locked="0"/>
    </xf>
    <xf numFmtId="165" fontId="14" fillId="23" borderId="13" xfId="0" applyNumberFormat="1" applyFont="1" applyFill="1" applyBorder="1" applyAlignment="1" applyProtection="1">
      <alignment horizontal="right"/>
      <protection locked="0"/>
    </xf>
    <xf numFmtId="0" fontId="0" fillId="0" borderId="0" xfId="0" applyProtection="1">
      <protection locked="0"/>
    </xf>
    <xf numFmtId="14" fontId="14" fillId="22" borderId="17" xfId="0" applyNumberFormat="1" applyFont="1" applyFill="1" applyBorder="1" applyAlignment="1" applyProtection="1">
      <alignment horizontal="center" vertical="center"/>
      <protection locked="0"/>
    </xf>
    <xf numFmtId="164" fontId="14" fillId="22" borderId="15" xfId="0" applyNumberFormat="1" applyFont="1" applyFill="1" applyBorder="1" applyAlignment="1" applyProtection="1">
      <alignment horizontal="center" vertical="center"/>
      <protection locked="0"/>
    </xf>
    <xf numFmtId="14" fontId="14" fillId="22" borderId="21" xfId="0" applyNumberFormat="1" applyFont="1" applyFill="1" applyBorder="1" applyAlignment="1" applyProtection="1">
      <alignment horizontal="center" vertical="center"/>
      <protection locked="0"/>
    </xf>
    <xf numFmtId="164" fontId="14" fillId="22" borderId="22" xfId="0" applyNumberFormat="1" applyFont="1" applyFill="1" applyBorder="1" applyAlignment="1" applyProtection="1">
      <alignment horizontal="center" vertical="center"/>
      <protection locked="0"/>
    </xf>
    <xf numFmtId="164" fontId="0" fillId="2" borderId="1" xfId="0" applyNumberFormat="1" applyFill="1" applyBorder="1" applyAlignment="1">
      <alignment horizontal="right"/>
    </xf>
    <xf numFmtId="0" fontId="0" fillId="3" borderId="0" xfId="0" applyFill="1"/>
    <xf numFmtId="164" fontId="0" fillId="4" borderId="1" xfId="0" applyNumberFormat="1" applyFill="1" applyBorder="1" applyAlignment="1">
      <alignment horizontal="right"/>
    </xf>
    <xf numFmtId="164" fontId="15" fillId="22" borderId="1" xfId="0" applyNumberFormat="1" applyFont="1" applyFill="1" applyBorder="1" applyAlignment="1">
      <alignment horizontal="right"/>
    </xf>
    <xf numFmtId="0" fontId="0" fillId="3" borderId="0" xfId="0" applyFill="1" applyAlignment="1">
      <alignment horizontal="center"/>
    </xf>
    <xf numFmtId="164" fontId="6" fillId="7" borderId="1" xfId="0" applyNumberFormat="1" applyFont="1" applyFill="1" applyBorder="1" applyAlignment="1">
      <alignment horizontal="right"/>
    </xf>
    <xf numFmtId="164" fontId="0" fillId="2" borderId="13" xfId="0" applyNumberFormat="1" applyFill="1" applyBorder="1" applyAlignment="1">
      <alignment horizontal="right"/>
    </xf>
    <xf numFmtId="165" fontId="3" fillId="11" borderId="1" xfId="0" applyNumberFormat="1" applyFont="1" applyFill="1" applyBorder="1"/>
    <xf numFmtId="165" fontId="3" fillId="8" borderId="1" xfId="0" applyNumberFormat="1" applyFont="1" applyFill="1" applyBorder="1"/>
    <xf numFmtId="0" fontId="11" fillId="13" borderId="0" xfId="0" applyFont="1" applyFill="1" applyAlignment="1">
      <alignment horizontal="center"/>
    </xf>
    <xf numFmtId="0" fontId="1" fillId="14" borderId="1" xfId="0" applyFont="1" applyFill="1" applyBorder="1" applyAlignment="1">
      <alignment horizontal="center" vertical="center"/>
    </xf>
    <xf numFmtId="0" fontId="0" fillId="3" borderId="0" xfId="0" applyFill="1" applyAlignment="1">
      <alignment vertical="center"/>
    </xf>
    <xf numFmtId="0" fontId="1" fillId="2" borderId="2"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0" fillId="3" borderId="0" xfId="0" applyFill="1" applyAlignment="1">
      <alignment wrapText="1"/>
    </xf>
    <xf numFmtId="0" fontId="1" fillId="10" borderId="1" xfId="0" applyFont="1" applyFill="1" applyBorder="1" applyAlignment="1">
      <alignment horizontal="center" vertical="center"/>
    </xf>
    <xf numFmtId="0" fontId="1" fillId="15" borderId="1" xfId="0" applyFont="1" applyFill="1" applyBorder="1" applyAlignment="1">
      <alignment horizontal="center" vertical="center" wrapText="1"/>
    </xf>
    <xf numFmtId="166" fontId="0" fillId="3" borderId="0" xfId="0" applyNumberFormat="1" applyFill="1"/>
    <xf numFmtId="0" fontId="12" fillId="3" borderId="0" xfId="0" applyFont="1" applyFill="1"/>
    <xf numFmtId="164" fontId="13" fillId="7" borderId="21" xfId="0" applyNumberFormat="1" applyFont="1" applyFill="1" applyBorder="1" applyAlignment="1">
      <alignment horizontal="center" vertical="center"/>
    </xf>
    <xf numFmtId="164" fontId="0" fillId="3" borderId="0" xfId="0" applyNumberFormat="1" applyFill="1"/>
    <xf numFmtId="165" fontId="0" fillId="19" borderId="18" xfId="0" applyNumberFormat="1" applyFill="1" applyBorder="1" applyAlignment="1">
      <alignment horizontal="center" vertical="center"/>
    </xf>
    <xf numFmtId="165" fontId="0" fillId="19" borderId="16" xfId="0" applyNumberFormat="1" applyFill="1" applyBorder="1" applyAlignment="1">
      <alignment horizontal="center" vertical="center"/>
    </xf>
    <xf numFmtId="164" fontId="0" fillId="19" borderId="16" xfId="0" applyNumberFormat="1" applyFill="1" applyBorder="1" applyAlignment="1">
      <alignment horizontal="center" vertical="center"/>
    </xf>
    <xf numFmtId="165" fontId="0" fillId="20" borderId="21" xfId="0" applyNumberFormat="1" applyFill="1" applyBorder="1" applyAlignment="1">
      <alignment horizontal="center" vertical="center"/>
    </xf>
    <xf numFmtId="165" fontId="0" fillId="20" borderId="22" xfId="0" applyNumberFormat="1" applyFill="1" applyBorder="1" applyAlignment="1">
      <alignment horizontal="center" vertical="center"/>
    </xf>
    <xf numFmtId="164" fontId="0" fillId="20" borderId="22" xfId="0" applyNumberFormat="1" applyFill="1" applyBorder="1" applyAlignment="1">
      <alignment horizontal="center" vertical="center"/>
    </xf>
    <xf numFmtId="0" fontId="0" fillId="4" borderId="1" xfId="0" applyFill="1" applyBorder="1" applyAlignment="1">
      <alignment horizontal="center" vertical="center"/>
    </xf>
    <xf numFmtId="9" fontId="0" fillId="3" borderId="0" xfId="2" applyFont="1" applyFill="1" applyProtection="1">
      <protection locked="0"/>
    </xf>
    <xf numFmtId="10" fontId="0" fillId="3" borderId="0" xfId="2" applyNumberFormat="1" applyFont="1" applyFill="1" applyProtection="1">
      <protection locked="0"/>
    </xf>
    <xf numFmtId="2" fontId="1" fillId="25" borderId="13" xfId="2" applyNumberFormat="1" applyFont="1" applyFill="1" applyBorder="1" applyProtection="1"/>
    <xf numFmtId="0" fontId="4" fillId="3" borderId="0" xfId="1" applyFill="1" applyAlignment="1" applyProtection="1">
      <alignment horizontal="center"/>
    </xf>
    <xf numFmtId="0" fontId="0" fillId="3" borderId="0" xfId="0" applyFill="1" applyAlignment="1">
      <alignment horizontal="center" wrapText="1"/>
    </xf>
    <xf numFmtId="0" fontId="1" fillId="3" borderId="0" xfId="0" applyFont="1" applyFill="1" applyAlignment="1">
      <alignment horizontal="center"/>
    </xf>
    <xf numFmtId="0" fontId="5" fillId="3" borderId="0" xfId="0" applyFont="1" applyFill="1" applyAlignment="1">
      <alignment horizontal="center" vertical="center"/>
    </xf>
    <xf numFmtId="2" fontId="1" fillId="25" borderId="1" xfId="2" applyNumberFormat="1" applyFont="1" applyFill="1" applyBorder="1" applyProtection="1"/>
    <xf numFmtId="164" fontId="0" fillId="2" borderId="14" xfId="0" applyNumberFormat="1" applyFill="1" applyBorder="1" applyAlignment="1">
      <alignment horizontal="right"/>
    </xf>
    <xf numFmtId="165" fontId="2" fillId="13" borderId="0" xfId="0" applyNumberFormat="1" applyFont="1" applyFill="1"/>
    <xf numFmtId="0" fontId="2" fillId="13" borderId="0" xfId="0" applyFont="1" applyFill="1"/>
    <xf numFmtId="0" fontId="1" fillId="13" borderId="0" xfId="0" applyFont="1" applyFill="1"/>
    <xf numFmtId="164" fontId="2" fillId="13" borderId="0" xfId="0" applyNumberFormat="1" applyFont="1" applyFill="1"/>
    <xf numFmtId="0" fontId="0" fillId="13" borderId="0" xfId="0" applyFill="1"/>
    <xf numFmtId="164" fontId="6" fillId="13" borderId="0" xfId="0" applyNumberFormat="1" applyFont="1" applyFill="1" applyAlignment="1">
      <alignment horizontal="right"/>
    </xf>
    <xf numFmtId="165" fontId="6" fillId="23" borderId="13" xfId="0" applyNumberFormat="1" applyFont="1" applyFill="1" applyBorder="1" applyAlignment="1">
      <alignment horizontal="right"/>
    </xf>
    <xf numFmtId="0" fontId="0" fillId="3" borderId="0" xfId="0" applyFill="1" applyAlignment="1" applyProtection="1">
      <alignment horizontal="center" vertical="center"/>
      <protection locked="0"/>
    </xf>
    <xf numFmtId="0" fontId="0" fillId="13" borderId="0" xfId="0" applyFill="1" applyAlignment="1">
      <alignment horizontal="center" vertical="center"/>
    </xf>
    <xf numFmtId="0" fontId="0" fillId="13" borderId="0" xfId="0" applyFill="1" applyAlignment="1">
      <alignment horizontal="center"/>
    </xf>
    <xf numFmtId="164" fontId="0" fillId="13" borderId="0" xfId="0" applyNumberFormat="1" applyFill="1"/>
    <xf numFmtId="0" fontId="0" fillId="13" borderId="29" xfId="0" applyFill="1" applyBorder="1" applyAlignment="1">
      <alignment horizontal="center"/>
    </xf>
    <xf numFmtId="0" fontId="1" fillId="14" borderId="1" xfId="0" applyFont="1" applyFill="1" applyBorder="1" applyAlignment="1">
      <alignment horizontal="center" vertical="center" wrapText="1"/>
    </xf>
    <xf numFmtId="165" fontId="1" fillId="29" borderId="1" xfId="0" applyNumberFormat="1" applyFont="1" applyFill="1" applyBorder="1" applyAlignment="1">
      <alignment horizontal="center"/>
    </xf>
    <xf numFmtId="0" fontId="0" fillId="3" borderId="29" xfId="0" applyFill="1" applyBorder="1"/>
    <xf numFmtId="165" fontId="1" fillId="30" borderId="1" xfId="0" applyNumberFormat="1" applyFont="1" applyFill="1" applyBorder="1" applyAlignment="1">
      <alignment horizontal="center"/>
    </xf>
    <xf numFmtId="165" fontId="9" fillId="30" borderId="1" xfId="0" applyNumberFormat="1" applyFont="1" applyFill="1" applyBorder="1" applyAlignment="1" applyProtection="1">
      <alignment horizontal="center"/>
      <protection locked="0"/>
    </xf>
    <xf numFmtId="0" fontId="20" fillId="23" borderId="1" xfId="0" applyFont="1" applyFill="1" applyBorder="1" applyAlignment="1">
      <alignment horizontal="center" vertical="center" wrapText="1"/>
    </xf>
    <xf numFmtId="0" fontId="19" fillId="26" borderId="23" xfId="0" applyFont="1" applyFill="1" applyBorder="1" applyAlignment="1" applyProtection="1">
      <alignment horizontal="center" vertical="center"/>
      <protection locked="0"/>
    </xf>
    <xf numFmtId="4" fontId="1" fillId="30" borderId="1" xfId="0" applyNumberFormat="1" applyFont="1" applyFill="1" applyBorder="1" applyAlignment="1">
      <alignment horizontal="center"/>
    </xf>
    <xf numFmtId="4" fontId="1" fillId="29" borderId="1" xfId="0" applyNumberFormat="1" applyFont="1" applyFill="1" applyBorder="1" applyAlignment="1">
      <alignment horizontal="center"/>
    </xf>
    <xf numFmtId="0" fontId="1" fillId="28" borderId="1" xfId="0" applyFont="1" applyFill="1" applyBorder="1" applyAlignment="1">
      <alignment horizontal="center" vertical="center" wrapText="1"/>
    </xf>
    <xf numFmtId="0" fontId="0" fillId="3" borderId="35" xfId="0" applyFill="1" applyBorder="1" applyAlignment="1">
      <alignment horizontal="center" vertical="center"/>
    </xf>
    <xf numFmtId="0" fontId="0" fillId="3" borderId="36" xfId="0" applyFill="1" applyBorder="1" applyAlignment="1">
      <alignment horizontal="center" vertical="center"/>
    </xf>
    <xf numFmtId="0" fontId="1" fillId="32" borderId="13" xfId="0" applyFont="1" applyFill="1" applyBorder="1" applyAlignment="1">
      <alignment horizontal="center" vertical="center" wrapText="1"/>
    </xf>
    <xf numFmtId="0" fontId="0" fillId="13" borderId="23" xfId="0" applyFill="1" applyBorder="1" applyAlignment="1">
      <alignment horizontal="center"/>
    </xf>
    <xf numFmtId="0" fontId="23" fillId="0" borderId="0" xfId="0" applyFont="1" applyAlignment="1">
      <alignment vertical="center"/>
    </xf>
    <xf numFmtId="0" fontId="21" fillId="13" borderId="0" xfId="1" applyFont="1" applyFill="1" applyBorder="1" applyAlignment="1" applyProtection="1">
      <alignment horizontal="center" vertical="center"/>
    </xf>
    <xf numFmtId="0" fontId="24" fillId="13" borderId="0" xfId="1" applyFont="1" applyFill="1" applyAlignment="1" applyProtection="1"/>
    <xf numFmtId="167" fontId="19" fillId="26" borderId="1" xfId="0" applyNumberFormat="1" applyFont="1" applyFill="1" applyBorder="1" applyAlignment="1" applyProtection="1">
      <alignment vertical="center"/>
      <protection locked="0"/>
    </xf>
    <xf numFmtId="164" fontId="0" fillId="13" borderId="12" xfId="0" applyNumberFormat="1" applyFill="1" applyBorder="1" applyAlignment="1">
      <alignment horizontal="right"/>
    </xf>
    <xf numFmtId="2" fontId="1" fillId="13" borderId="12" xfId="2" applyNumberFormat="1" applyFont="1" applyFill="1" applyBorder="1" applyProtection="1"/>
    <xf numFmtId="10" fontId="3" fillId="13" borderId="12" xfId="2" applyNumberFormat="1" applyFont="1" applyFill="1" applyBorder="1" applyProtection="1"/>
    <xf numFmtId="165" fontId="6" fillId="13" borderId="12" xfId="0" applyNumberFormat="1" applyFont="1" applyFill="1" applyBorder="1" applyAlignment="1">
      <alignment horizontal="right"/>
    </xf>
    <xf numFmtId="165" fontId="3" fillId="13" borderId="12" xfId="0" applyNumberFormat="1" applyFont="1" applyFill="1" applyBorder="1"/>
    <xf numFmtId="165" fontId="9" fillId="30" borderId="13" xfId="0" applyNumberFormat="1" applyFont="1" applyFill="1" applyBorder="1" applyAlignment="1" applyProtection="1">
      <alignment horizontal="center"/>
      <protection locked="0"/>
    </xf>
    <xf numFmtId="165" fontId="1" fillId="29" borderId="13" xfId="0" applyNumberFormat="1" applyFont="1" applyFill="1" applyBorder="1" applyAlignment="1">
      <alignment horizontal="center"/>
    </xf>
    <xf numFmtId="0" fontId="0" fillId="33" borderId="0" xfId="0" applyFill="1" applyProtection="1">
      <protection locked="0"/>
    </xf>
    <xf numFmtId="0" fontId="0" fillId="13" borderId="0" xfId="0" applyFill="1" applyProtection="1">
      <protection locked="0"/>
    </xf>
    <xf numFmtId="0" fontId="0" fillId="13" borderId="39" xfId="0" applyFill="1" applyBorder="1" applyAlignment="1">
      <alignment horizontal="center" vertical="center"/>
    </xf>
    <xf numFmtId="0" fontId="0" fillId="13" borderId="38" xfId="0" applyFill="1" applyBorder="1" applyAlignment="1">
      <alignment horizontal="center" vertical="center"/>
    </xf>
    <xf numFmtId="0" fontId="0" fillId="19" borderId="1" xfId="0" applyFill="1" applyBorder="1" applyAlignment="1">
      <alignment horizontal="center" vertical="center"/>
    </xf>
    <xf numFmtId="0" fontId="0" fillId="20" borderId="1" xfId="0" applyFill="1" applyBorder="1" applyAlignment="1">
      <alignment horizontal="center" vertical="center" wrapText="1"/>
    </xf>
    <xf numFmtId="2" fontId="20" fillId="25" borderId="13" xfId="2" applyNumberFormat="1" applyFont="1" applyFill="1" applyBorder="1" applyProtection="1"/>
    <xf numFmtId="0" fontId="0" fillId="13" borderId="2" xfId="0" applyFill="1" applyBorder="1" applyAlignment="1">
      <alignment horizontal="center"/>
    </xf>
    <xf numFmtId="0" fontId="16" fillId="7" borderId="1" xfId="0" applyFont="1" applyFill="1" applyBorder="1" applyAlignment="1">
      <alignment horizontal="center" vertical="center"/>
    </xf>
    <xf numFmtId="165" fontId="14" fillId="11" borderId="18" xfId="0" applyNumberFormat="1" applyFont="1" applyFill="1" applyBorder="1" applyAlignment="1" applyProtection="1">
      <alignment horizontal="center" vertical="center"/>
      <protection locked="0"/>
    </xf>
    <xf numFmtId="165" fontId="14" fillId="11" borderId="16" xfId="0" applyNumberFormat="1" applyFont="1" applyFill="1" applyBorder="1" applyAlignment="1" applyProtection="1">
      <alignment horizontal="center" vertical="center"/>
      <protection locked="0"/>
    </xf>
    <xf numFmtId="0" fontId="26" fillId="6" borderId="1" xfId="0" applyFont="1" applyFill="1" applyBorder="1" applyAlignment="1">
      <alignment horizontal="center" vertical="center" wrapText="1"/>
    </xf>
    <xf numFmtId="0" fontId="26" fillId="20" borderId="1" xfId="0" applyFont="1" applyFill="1" applyBorder="1" applyAlignment="1">
      <alignment horizontal="center" vertical="center" wrapText="1"/>
    </xf>
    <xf numFmtId="164" fontId="3" fillId="10" borderId="15" xfId="0" applyNumberFormat="1" applyFont="1" applyFill="1" applyBorder="1" applyAlignment="1">
      <alignment horizontal="center" vertical="center"/>
    </xf>
    <xf numFmtId="164" fontId="3" fillId="6" borderId="16" xfId="0" applyNumberFormat="1" applyFont="1" applyFill="1" applyBorder="1" applyAlignment="1">
      <alignment horizontal="center" vertical="center"/>
    </xf>
    <xf numFmtId="0" fontId="1" fillId="16" borderId="13" xfId="0" applyFont="1" applyFill="1" applyBorder="1" applyAlignment="1">
      <alignment horizontal="center" vertical="center"/>
    </xf>
    <xf numFmtId="0" fontId="1" fillId="5" borderId="13" xfId="0" applyFont="1" applyFill="1" applyBorder="1" applyAlignment="1">
      <alignment horizontal="center" vertical="center"/>
    </xf>
    <xf numFmtId="0" fontId="1" fillId="17" borderId="13" xfId="0" applyFont="1" applyFill="1" applyBorder="1" applyAlignment="1">
      <alignment horizontal="center" vertical="center" wrapText="1"/>
    </xf>
    <xf numFmtId="0" fontId="1" fillId="18" borderId="13" xfId="0" applyFont="1" applyFill="1" applyBorder="1" applyAlignment="1">
      <alignment horizontal="center" vertical="center" wrapText="1"/>
    </xf>
    <xf numFmtId="164" fontId="16" fillId="3" borderId="17" xfId="0" applyNumberFormat="1" applyFont="1" applyFill="1" applyBorder="1" applyAlignment="1">
      <alignment horizontal="center" vertical="center"/>
    </xf>
    <xf numFmtId="164" fontId="16" fillId="3" borderId="19" xfId="0" applyNumberFormat="1" applyFont="1" applyFill="1" applyBorder="1" applyAlignment="1">
      <alignment horizontal="center" vertical="center"/>
    </xf>
    <xf numFmtId="164" fontId="16" fillId="3" borderId="18" xfId="0" applyNumberFormat="1" applyFont="1" applyFill="1" applyBorder="1" applyAlignment="1">
      <alignment horizontal="center" vertical="center"/>
    </xf>
    <xf numFmtId="164" fontId="16" fillId="3" borderId="20" xfId="0" applyNumberFormat="1" applyFont="1" applyFill="1" applyBorder="1" applyAlignment="1">
      <alignment horizontal="center" vertical="center"/>
    </xf>
    <xf numFmtId="164" fontId="27" fillId="23" borderId="3" xfId="0" applyNumberFormat="1" applyFont="1" applyFill="1" applyBorder="1" applyAlignment="1">
      <alignment horizontal="center" vertical="center"/>
    </xf>
    <xf numFmtId="0" fontId="20" fillId="3" borderId="0" xfId="0" applyFont="1" applyFill="1" applyAlignment="1" applyProtection="1">
      <alignment horizontal="center" vertical="center"/>
      <protection locked="0"/>
    </xf>
    <xf numFmtId="164" fontId="27" fillId="23" borderId="1" xfId="0" applyNumberFormat="1" applyFont="1" applyFill="1" applyBorder="1" applyAlignment="1">
      <alignment horizontal="center" vertical="center"/>
    </xf>
    <xf numFmtId="0" fontId="28" fillId="2" borderId="1" xfId="0" applyFont="1" applyFill="1" applyBorder="1" applyAlignment="1">
      <alignment horizontal="center"/>
    </xf>
    <xf numFmtId="164" fontId="28" fillId="2" borderId="1" xfId="0" applyNumberFormat="1" applyFont="1" applyFill="1" applyBorder="1" applyAlignment="1">
      <alignment horizontal="right"/>
    </xf>
    <xf numFmtId="0" fontId="28" fillId="3" borderId="0" xfId="0" applyFont="1" applyFill="1"/>
    <xf numFmtId="0" fontId="28" fillId="4" borderId="1" xfId="0" applyFont="1" applyFill="1" applyBorder="1" applyAlignment="1">
      <alignment horizontal="center"/>
    </xf>
    <xf numFmtId="164" fontId="28" fillId="4" borderId="1" xfId="0" applyNumberFormat="1" applyFont="1" applyFill="1" applyBorder="1" applyAlignment="1">
      <alignment horizontal="right"/>
    </xf>
    <xf numFmtId="0" fontId="6" fillId="22" borderId="1" xfId="0" applyFont="1" applyFill="1" applyBorder="1" applyAlignment="1">
      <alignment horizontal="center"/>
    </xf>
    <xf numFmtId="164" fontId="6" fillId="22" borderId="1" xfId="0" applyNumberFormat="1" applyFont="1" applyFill="1" applyBorder="1" applyAlignment="1">
      <alignment horizontal="right"/>
    </xf>
    <xf numFmtId="164" fontId="27" fillId="22" borderId="1" xfId="0" applyNumberFormat="1" applyFont="1" applyFill="1" applyBorder="1" applyAlignment="1">
      <alignment horizontal="right"/>
    </xf>
    <xf numFmtId="0" fontId="28" fillId="5" borderId="1" xfId="0" applyFont="1" applyFill="1" applyBorder="1" applyAlignment="1">
      <alignment horizontal="center"/>
    </xf>
    <xf numFmtId="164" fontId="28" fillId="5" borderId="1" xfId="0" applyNumberFormat="1" applyFont="1" applyFill="1" applyBorder="1" applyAlignment="1">
      <alignment horizontal="right"/>
    </xf>
    <xf numFmtId="0" fontId="28" fillId="3" borderId="0" xfId="0" applyFont="1" applyFill="1" applyAlignment="1">
      <alignment horizontal="center"/>
    </xf>
    <xf numFmtId="2" fontId="6" fillId="22" borderId="2" xfId="0" applyNumberFormat="1" applyFont="1" applyFill="1" applyBorder="1" applyAlignment="1">
      <alignment horizontal="right"/>
    </xf>
    <xf numFmtId="2" fontId="6" fillId="22" borderId="3" xfId="0" applyNumberFormat="1" applyFont="1" applyFill="1" applyBorder="1" applyAlignment="1">
      <alignment horizontal="left"/>
    </xf>
    <xf numFmtId="0" fontId="28" fillId="3" borderId="0" xfId="0" applyFont="1" applyFill="1" applyAlignment="1">
      <alignment horizontal="right"/>
    </xf>
    <xf numFmtId="0" fontId="28" fillId="3" borderId="0" xfId="0" applyFont="1" applyFill="1" applyAlignment="1">
      <alignment horizontal="left"/>
    </xf>
    <xf numFmtId="0" fontId="6" fillId="22" borderId="2" xfId="0" applyFont="1" applyFill="1" applyBorder="1" applyAlignment="1">
      <alignment horizontal="right"/>
    </xf>
    <xf numFmtId="0" fontId="6" fillId="22" borderId="3" xfId="0" applyFont="1" applyFill="1" applyBorder="1" applyAlignment="1">
      <alignment horizontal="left"/>
    </xf>
    <xf numFmtId="165" fontId="30" fillId="7" borderId="1" xfId="0" applyNumberFormat="1" applyFont="1" applyFill="1" applyBorder="1"/>
    <xf numFmtId="0" fontId="31" fillId="3" borderId="0" xfId="0" applyFont="1" applyFill="1"/>
    <xf numFmtId="0" fontId="30" fillId="3" borderId="0" xfId="0" applyFont="1" applyFill="1"/>
    <xf numFmtId="165" fontId="30" fillId="4" borderId="1" xfId="0" applyNumberFormat="1" applyFont="1" applyFill="1" applyBorder="1"/>
    <xf numFmtId="0" fontId="20" fillId="3" borderId="0" xfId="0" applyFont="1" applyFill="1"/>
    <xf numFmtId="164" fontId="30" fillId="4" borderId="1" xfId="0" applyNumberFormat="1" applyFont="1" applyFill="1" applyBorder="1"/>
    <xf numFmtId="164" fontId="28" fillId="2" borderId="13" xfId="0" applyNumberFormat="1" applyFont="1" applyFill="1" applyBorder="1" applyAlignment="1">
      <alignment horizontal="right"/>
    </xf>
    <xf numFmtId="10" fontId="6" fillId="8" borderId="1" xfId="2" applyNumberFormat="1" applyFont="1" applyFill="1" applyBorder="1" applyProtection="1"/>
    <xf numFmtId="10" fontId="6" fillId="9" borderId="1" xfId="2" applyNumberFormat="1" applyFont="1" applyFill="1" applyBorder="1" applyProtection="1"/>
    <xf numFmtId="165" fontId="6" fillId="11" borderId="1" xfId="0" applyNumberFormat="1" applyFont="1" applyFill="1" applyBorder="1"/>
    <xf numFmtId="165" fontId="6" fillId="8" borderId="1" xfId="0" applyNumberFormat="1" applyFont="1" applyFill="1" applyBorder="1"/>
    <xf numFmtId="0" fontId="28" fillId="3" borderId="0" xfId="0" applyFont="1" applyFill="1" applyProtection="1">
      <protection locked="0"/>
    </xf>
    <xf numFmtId="0" fontId="25" fillId="24" borderId="1" xfId="1" applyFont="1" applyFill="1" applyBorder="1" applyAlignment="1" applyProtection="1">
      <alignment horizontal="center" vertical="center" wrapText="1"/>
    </xf>
    <xf numFmtId="0" fontId="25" fillId="24" borderId="1" xfId="1" applyFont="1" applyFill="1" applyBorder="1" applyAlignment="1" applyProtection="1">
      <alignment horizontal="center" vertical="center"/>
    </xf>
    <xf numFmtId="0" fontId="4" fillId="3" borderId="0" xfId="1" applyFill="1" applyAlignment="1" applyProtection="1">
      <alignment horizontal="center"/>
    </xf>
    <xf numFmtId="0" fontId="0" fillId="11" borderId="13" xfId="0" applyFill="1" applyBorder="1" applyAlignment="1">
      <alignment horizontal="center" vertical="center"/>
    </xf>
    <xf numFmtId="0" fontId="0" fillId="11" borderId="14" xfId="0" applyFill="1" applyBorder="1" applyAlignment="1">
      <alignment horizontal="center" vertical="center"/>
    </xf>
    <xf numFmtId="164" fontId="0" fillId="12" borderId="30" xfId="0" applyNumberFormat="1" applyFill="1" applyBorder="1" applyAlignment="1">
      <alignment horizontal="center" vertical="center"/>
    </xf>
    <xf numFmtId="164" fontId="0" fillId="12" borderId="31" xfId="0" applyNumberFormat="1" applyFill="1" applyBorder="1" applyAlignment="1">
      <alignment horizontal="center" vertical="center"/>
    </xf>
    <xf numFmtId="0" fontId="0" fillId="12" borderId="13" xfId="0" applyFill="1" applyBorder="1" applyAlignment="1">
      <alignment horizontal="center" vertical="center"/>
    </xf>
    <xf numFmtId="0" fontId="0" fillId="12" borderId="14" xfId="0" applyFill="1" applyBorder="1" applyAlignment="1">
      <alignment horizontal="center" vertical="center"/>
    </xf>
    <xf numFmtId="0" fontId="5" fillId="21" borderId="1" xfId="0" applyFont="1" applyFill="1" applyBorder="1" applyAlignment="1">
      <alignment horizontal="center" vertical="center"/>
    </xf>
    <xf numFmtId="0" fontId="1" fillId="13" borderId="0" xfId="0" applyFont="1" applyFill="1" applyAlignment="1">
      <alignment horizontal="left"/>
    </xf>
    <xf numFmtId="0" fontId="1" fillId="13" borderId="0" xfId="0" applyFont="1" applyFill="1" applyAlignment="1">
      <alignment horizontal="center"/>
    </xf>
    <xf numFmtId="10" fontId="22" fillId="3" borderId="32" xfId="2" applyNumberFormat="1" applyFont="1" applyFill="1" applyBorder="1" applyAlignment="1">
      <alignment horizontal="center" vertical="center"/>
    </xf>
    <xf numFmtId="10" fontId="22" fillId="3" borderId="31" xfId="2" applyNumberFormat="1" applyFont="1" applyFill="1" applyBorder="1" applyAlignment="1">
      <alignment horizontal="center" vertical="center"/>
    </xf>
    <xf numFmtId="0" fontId="9" fillId="29" borderId="1" xfId="0" applyFont="1" applyFill="1" applyBorder="1" applyAlignment="1" applyProtection="1">
      <alignment horizontal="center"/>
      <protection locked="0"/>
    </xf>
    <xf numFmtId="0" fontId="9" fillId="30" borderId="1" xfId="0" applyFont="1" applyFill="1" applyBorder="1" applyAlignment="1" applyProtection="1">
      <alignment horizontal="center"/>
      <protection locked="0"/>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0" fillId="8" borderId="2" xfId="0" applyFill="1" applyBorder="1" applyAlignment="1">
      <alignment horizontal="center"/>
    </xf>
    <xf numFmtId="0" fontId="0" fillId="8" borderId="23" xfId="0" applyFill="1" applyBorder="1" applyAlignment="1">
      <alignment horizontal="center"/>
    </xf>
    <xf numFmtId="0" fontId="0" fillId="8" borderId="3" xfId="0" applyFill="1" applyBorder="1" applyAlignment="1">
      <alignment horizontal="center"/>
    </xf>
    <xf numFmtId="0" fontId="8" fillId="27" borderId="1" xfId="0" applyFont="1" applyFill="1" applyBorder="1" applyAlignment="1">
      <alignment horizontal="center" vertical="center"/>
    </xf>
    <xf numFmtId="0" fontId="21" fillId="31" borderId="1" xfId="1" applyFont="1" applyFill="1" applyBorder="1" applyAlignment="1" applyProtection="1">
      <alignment horizontal="center" vertical="center"/>
    </xf>
    <xf numFmtId="0" fontId="8" fillId="21" borderId="1" xfId="0" applyFont="1" applyFill="1" applyBorder="1" applyAlignment="1">
      <alignment horizontal="center" vertical="center"/>
    </xf>
    <xf numFmtId="0" fontId="13" fillId="3" borderId="0" xfId="0" applyFont="1" applyFill="1" applyAlignment="1">
      <alignment horizontal="center"/>
    </xf>
    <xf numFmtId="0" fontId="4" fillId="3" borderId="0" xfId="1" applyFill="1" applyAlignment="1" applyProtection="1">
      <alignment horizontal="center" vertical="center"/>
    </xf>
    <xf numFmtId="0" fontId="4" fillId="0" borderId="29" xfId="1"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13" borderId="39" xfId="0" applyFill="1" applyBorder="1" applyAlignment="1">
      <alignment horizontal="center" vertical="center"/>
    </xf>
    <xf numFmtId="164" fontId="14" fillId="11" borderId="32" xfId="0" applyNumberFormat="1" applyFont="1" applyFill="1" applyBorder="1" applyAlignment="1" applyProtection="1">
      <alignment horizontal="center" vertical="center"/>
      <protection locked="0"/>
    </xf>
    <xf numFmtId="164" fontId="14" fillId="11" borderId="33" xfId="0" applyNumberFormat="1" applyFont="1" applyFill="1" applyBorder="1" applyAlignment="1" applyProtection="1">
      <alignment horizontal="center" vertical="center"/>
      <protection locked="0"/>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1" fillId="12" borderId="1" xfId="0" applyFont="1" applyFill="1" applyBorder="1" applyAlignment="1">
      <alignment horizontal="center"/>
    </xf>
    <xf numFmtId="0" fontId="0" fillId="13" borderId="0" xfId="0" applyFill="1" applyAlignment="1">
      <alignment horizontal="center" vertical="center"/>
    </xf>
    <xf numFmtId="0" fontId="1" fillId="3" borderId="1" xfId="0" applyFont="1" applyFill="1" applyBorder="1" applyAlignment="1">
      <alignment horizontal="justify" vertical="justify" wrapText="1"/>
    </xf>
    <xf numFmtId="0" fontId="0" fillId="3" borderId="0" xfId="0" applyFill="1" applyAlignment="1" applyProtection="1">
      <alignment horizontal="center" vertical="center"/>
      <protection locked="0"/>
    </xf>
    <xf numFmtId="0" fontId="3" fillId="11" borderId="13" xfId="0" applyFont="1" applyFill="1" applyBorder="1" applyAlignment="1">
      <alignment horizontal="center" vertical="center"/>
    </xf>
    <xf numFmtId="0" fontId="3" fillId="11" borderId="14" xfId="0" applyFont="1" applyFill="1" applyBorder="1" applyAlignment="1">
      <alignment horizontal="center" vertical="center"/>
    </xf>
    <xf numFmtId="0" fontId="25" fillId="24" borderId="2" xfId="1" applyFont="1" applyFill="1" applyBorder="1" applyAlignment="1" applyProtection="1">
      <alignment horizontal="center" vertical="center" wrapText="1"/>
    </xf>
    <xf numFmtId="0" fontId="25" fillId="24" borderId="23" xfId="1" applyFont="1" applyFill="1" applyBorder="1" applyAlignment="1" applyProtection="1">
      <alignment horizontal="center" vertical="center" wrapText="1"/>
    </xf>
    <xf numFmtId="0" fontId="25" fillId="24" borderId="3" xfId="1" applyFont="1" applyFill="1" applyBorder="1" applyAlignment="1" applyProtection="1">
      <alignment horizontal="center" vertical="center" wrapText="1"/>
    </xf>
    <xf numFmtId="0" fontId="8" fillId="3" borderId="4" xfId="0" applyFont="1" applyFill="1" applyBorder="1" applyAlignment="1">
      <alignment horizontal="left" vertical="top" wrapText="1"/>
    </xf>
    <xf numFmtId="0" fontId="5" fillId="3" borderId="5" xfId="0" applyFont="1" applyFill="1" applyBorder="1" applyAlignment="1">
      <alignment horizontal="left" vertical="top"/>
    </xf>
    <xf numFmtId="0" fontId="5" fillId="3" borderId="6" xfId="0" applyFont="1" applyFill="1" applyBorder="1" applyAlignment="1">
      <alignment horizontal="left" vertical="top"/>
    </xf>
    <xf numFmtId="0" fontId="5" fillId="3" borderId="7" xfId="0" applyFont="1" applyFill="1" applyBorder="1" applyAlignment="1">
      <alignment horizontal="left" vertical="top"/>
    </xf>
    <xf numFmtId="0" fontId="5" fillId="3" borderId="1" xfId="0" applyFont="1" applyFill="1" applyBorder="1" applyAlignment="1">
      <alignment horizontal="left" vertical="top"/>
    </xf>
    <xf numFmtId="0" fontId="5" fillId="3" borderId="8" xfId="0" applyFont="1" applyFill="1" applyBorder="1" applyAlignment="1">
      <alignment horizontal="left" vertical="top"/>
    </xf>
    <xf numFmtId="0" fontId="5" fillId="3" borderId="9" xfId="0" applyFont="1" applyFill="1" applyBorder="1" applyAlignment="1">
      <alignment horizontal="left" vertical="top"/>
    </xf>
    <xf numFmtId="0" fontId="5" fillId="3" borderId="10" xfId="0" applyFont="1" applyFill="1" applyBorder="1" applyAlignment="1">
      <alignment horizontal="left" vertical="top"/>
    </xf>
    <xf numFmtId="0" fontId="5" fillId="3" borderId="11" xfId="0" applyFont="1" applyFill="1" applyBorder="1" applyAlignment="1">
      <alignment horizontal="left" vertical="top"/>
    </xf>
    <xf numFmtId="0" fontId="16" fillId="13" borderId="37" xfId="0" applyFont="1" applyFill="1" applyBorder="1" applyAlignment="1">
      <alignment horizontal="center" vertical="center" wrapText="1"/>
    </xf>
    <xf numFmtId="0" fontId="8" fillId="13" borderId="37" xfId="0" applyFont="1" applyFill="1" applyBorder="1" applyAlignment="1">
      <alignment horizontal="center" vertical="center"/>
    </xf>
    <xf numFmtId="0" fontId="0" fillId="2" borderId="12" xfId="0" applyFill="1" applyBorder="1" applyAlignment="1">
      <alignment horizontal="center"/>
    </xf>
    <xf numFmtId="0" fontId="0" fillId="2" borderId="0" xfId="0" applyFill="1" applyAlignment="1">
      <alignment horizontal="center"/>
    </xf>
    <xf numFmtId="0" fontId="0" fillId="4" borderId="1" xfId="0" applyFill="1" applyBorder="1" applyAlignment="1">
      <alignment horizontal="center"/>
    </xf>
    <xf numFmtId="0" fontId="0" fillId="25" borderId="2" xfId="0" applyFill="1" applyBorder="1" applyAlignment="1">
      <alignment horizontal="center"/>
    </xf>
    <xf numFmtId="0" fontId="0" fillId="25" borderId="3" xfId="0" applyFill="1" applyBorder="1" applyAlignment="1">
      <alignment horizontal="center"/>
    </xf>
    <xf numFmtId="0" fontId="0" fillId="8" borderId="1" xfId="0" applyFill="1" applyBorder="1" applyAlignment="1">
      <alignment horizontal="center"/>
    </xf>
    <xf numFmtId="0" fontId="0" fillId="9" borderId="1" xfId="0" applyFill="1" applyBorder="1" applyAlignment="1">
      <alignment horizontal="center"/>
    </xf>
    <xf numFmtId="0" fontId="6" fillId="23" borderId="1" xfId="0" applyFont="1" applyFill="1" applyBorder="1" applyAlignment="1">
      <alignment horizontal="center"/>
    </xf>
    <xf numFmtId="0" fontId="0" fillId="11" borderId="1" xfId="0" applyFill="1" applyBorder="1" applyAlignment="1">
      <alignment horizontal="center"/>
    </xf>
    <xf numFmtId="0" fontId="20" fillId="11" borderId="1" xfId="0" applyFont="1" applyFill="1" applyBorder="1" applyAlignment="1">
      <alignment horizontal="center"/>
    </xf>
    <xf numFmtId="0" fontId="28" fillId="11" borderId="1" xfId="0" applyFont="1" applyFill="1" applyBorder="1" applyAlignment="1">
      <alignment horizontal="center"/>
    </xf>
    <xf numFmtId="0" fontId="28" fillId="8" borderId="1" xfId="0" applyFont="1" applyFill="1" applyBorder="1" applyAlignment="1">
      <alignment horizontal="center"/>
    </xf>
    <xf numFmtId="0" fontId="28" fillId="2" borderId="12" xfId="0" applyFont="1" applyFill="1" applyBorder="1" applyAlignment="1">
      <alignment horizontal="center"/>
    </xf>
    <xf numFmtId="0" fontId="28" fillId="2" borderId="0" xfId="0" applyFont="1" applyFill="1" applyAlignment="1">
      <alignment horizontal="center"/>
    </xf>
    <xf numFmtId="0" fontId="28" fillId="4" borderId="1" xfId="0" applyFont="1" applyFill="1" applyBorder="1" applyAlignment="1">
      <alignment horizontal="center"/>
    </xf>
    <xf numFmtId="0" fontId="28" fillId="25" borderId="2" xfId="0" applyFont="1" applyFill="1" applyBorder="1" applyAlignment="1">
      <alignment horizontal="center"/>
    </xf>
    <xf numFmtId="0" fontId="28" fillId="25" borderId="3" xfId="0" applyFont="1" applyFill="1" applyBorder="1" applyAlignment="1">
      <alignment horizontal="center"/>
    </xf>
    <xf numFmtId="0" fontId="28" fillId="9" borderId="1" xfId="0" applyFont="1" applyFill="1" applyBorder="1" applyAlignment="1">
      <alignment horizontal="center"/>
    </xf>
    <xf numFmtId="0" fontId="33" fillId="3" borderId="4" xfId="0" applyFont="1" applyFill="1" applyBorder="1" applyAlignment="1">
      <alignment horizontal="center" vertical="center" wrapText="1"/>
    </xf>
    <xf numFmtId="0" fontId="33" fillId="3" borderId="5" xfId="0" applyFont="1" applyFill="1" applyBorder="1" applyAlignment="1">
      <alignment horizontal="center" vertical="center"/>
    </xf>
    <xf numFmtId="0" fontId="33" fillId="3" borderId="6" xfId="0" applyFont="1" applyFill="1" applyBorder="1" applyAlignment="1">
      <alignment horizontal="center" vertical="center"/>
    </xf>
    <xf numFmtId="0" fontId="33" fillId="3" borderId="7" xfId="0" applyFont="1" applyFill="1" applyBorder="1" applyAlignment="1">
      <alignment horizontal="center" vertical="center"/>
    </xf>
    <xf numFmtId="0" fontId="33" fillId="3" borderId="1" xfId="0" applyFont="1" applyFill="1" applyBorder="1" applyAlignment="1">
      <alignment horizontal="center" vertical="center"/>
    </xf>
    <xf numFmtId="0" fontId="33" fillId="3" borderId="8" xfId="0" applyFont="1" applyFill="1" applyBorder="1" applyAlignment="1">
      <alignment horizontal="center" vertical="center"/>
    </xf>
    <xf numFmtId="0" fontId="33" fillId="3" borderId="9" xfId="0" applyFont="1" applyFill="1" applyBorder="1" applyAlignment="1">
      <alignment horizontal="center" vertical="center"/>
    </xf>
    <xf numFmtId="0" fontId="33" fillId="3" borderId="10" xfId="0" applyFont="1" applyFill="1" applyBorder="1" applyAlignment="1">
      <alignment horizontal="center" vertical="center"/>
    </xf>
    <xf numFmtId="0" fontId="33" fillId="3" borderId="11" xfId="0" applyFont="1" applyFill="1" applyBorder="1" applyAlignment="1">
      <alignment horizontal="center" vertical="center"/>
    </xf>
    <xf numFmtId="0" fontId="3" fillId="3" borderId="26" xfId="0" applyFont="1" applyFill="1" applyBorder="1" applyAlignment="1">
      <alignment horizontal="center" vertical="center" wrapText="1"/>
    </xf>
    <xf numFmtId="0" fontId="8" fillId="3" borderId="27" xfId="0" applyFont="1" applyFill="1" applyBorder="1" applyAlignment="1">
      <alignment horizontal="center" vertical="center"/>
    </xf>
    <xf numFmtId="0" fontId="8" fillId="3" borderId="28" xfId="0" applyFont="1" applyFill="1" applyBorder="1" applyAlignment="1">
      <alignment horizontal="center" vertical="center"/>
    </xf>
    <xf numFmtId="0" fontId="33" fillId="3" borderId="4" xfId="0" applyFont="1" applyFill="1" applyBorder="1" applyAlignment="1">
      <alignment horizontal="center" vertical="top" wrapText="1"/>
    </xf>
    <xf numFmtId="0" fontId="33" fillId="3" borderId="5" xfId="0" applyFont="1" applyFill="1" applyBorder="1" applyAlignment="1">
      <alignment horizontal="center" vertical="top"/>
    </xf>
    <xf numFmtId="0" fontId="33" fillId="3" borderId="24" xfId="0" applyFont="1" applyFill="1" applyBorder="1" applyAlignment="1">
      <alignment horizontal="center" vertical="top"/>
    </xf>
    <xf numFmtId="0" fontId="33" fillId="3" borderId="7" xfId="0" applyFont="1" applyFill="1" applyBorder="1" applyAlignment="1">
      <alignment horizontal="center" vertical="top"/>
    </xf>
    <xf numFmtId="0" fontId="33" fillId="3" borderId="1" xfId="0" applyFont="1" applyFill="1" applyBorder="1" applyAlignment="1">
      <alignment horizontal="center" vertical="top"/>
    </xf>
    <xf numFmtId="0" fontId="33" fillId="3" borderId="2" xfId="0" applyFont="1" applyFill="1" applyBorder="1" applyAlignment="1">
      <alignment horizontal="center" vertical="top"/>
    </xf>
    <xf numFmtId="0" fontId="33" fillId="3" borderId="9" xfId="0" applyFont="1" applyFill="1" applyBorder="1" applyAlignment="1">
      <alignment horizontal="center" vertical="top"/>
    </xf>
    <xf numFmtId="0" fontId="33" fillId="3" borderId="10" xfId="0" applyFont="1" applyFill="1" applyBorder="1" applyAlignment="1">
      <alignment horizontal="center" vertical="top"/>
    </xf>
    <xf numFmtId="0" fontId="33" fillId="3" borderId="25" xfId="0" applyFont="1" applyFill="1" applyBorder="1" applyAlignment="1">
      <alignment horizontal="center" vertical="top"/>
    </xf>
    <xf numFmtId="0" fontId="18" fillId="24" borderId="0" xfId="1" applyFont="1" applyFill="1" applyAlignment="1" applyProtection="1">
      <alignment horizontal="center" vertical="center" wrapText="1"/>
    </xf>
    <xf numFmtId="0" fontId="18" fillId="24" borderId="34" xfId="1" applyFont="1" applyFill="1" applyBorder="1" applyAlignment="1" applyProtection="1">
      <alignment horizontal="center" vertical="center" wrapText="1"/>
    </xf>
    <xf numFmtId="0" fontId="29" fillId="3" borderId="5" xfId="0" applyFont="1" applyFill="1" applyBorder="1" applyAlignment="1">
      <alignment horizontal="center" vertical="top"/>
    </xf>
    <xf numFmtId="0" fontId="29" fillId="3" borderId="6" xfId="0" applyFont="1" applyFill="1" applyBorder="1" applyAlignment="1">
      <alignment horizontal="center" vertical="top"/>
    </xf>
    <xf numFmtId="0" fontId="29" fillId="3" borderId="7" xfId="0" applyFont="1" applyFill="1" applyBorder="1" applyAlignment="1">
      <alignment horizontal="center" vertical="top"/>
    </xf>
    <xf numFmtId="0" fontId="29" fillId="3" borderId="1" xfId="0" applyFont="1" applyFill="1" applyBorder="1" applyAlignment="1">
      <alignment horizontal="center" vertical="top"/>
    </xf>
    <xf numFmtId="0" fontId="29" fillId="3" borderId="8" xfId="0" applyFont="1" applyFill="1" applyBorder="1" applyAlignment="1">
      <alignment horizontal="center" vertical="top"/>
    </xf>
    <xf numFmtId="0" fontId="29" fillId="3" borderId="9" xfId="0" applyFont="1" applyFill="1" applyBorder="1" applyAlignment="1">
      <alignment horizontal="center" vertical="top"/>
    </xf>
    <xf numFmtId="0" fontId="29" fillId="3" borderId="10" xfId="0" applyFont="1" applyFill="1" applyBorder="1" applyAlignment="1">
      <alignment horizontal="center" vertical="top"/>
    </xf>
    <xf numFmtId="0" fontId="29" fillId="3" borderId="11" xfId="0" applyFont="1" applyFill="1" applyBorder="1" applyAlignment="1">
      <alignment horizontal="center" vertical="top"/>
    </xf>
    <xf numFmtId="0" fontId="29" fillId="3" borderId="4" xfId="0" applyFont="1" applyFill="1" applyBorder="1" applyAlignment="1">
      <alignment horizontal="center" vertical="center"/>
    </xf>
    <xf numFmtId="0" fontId="29" fillId="3" borderId="5" xfId="0" applyFont="1" applyFill="1" applyBorder="1" applyAlignment="1">
      <alignment horizontal="center" vertical="center"/>
    </xf>
    <xf numFmtId="0" fontId="29" fillId="3" borderId="6" xfId="0" applyFont="1" applyFill="1" applyBorder="1" applyAlignment="1">
      <alignment horizontal="center" vertical="center"/>
    </xf>
    <xf numFmtId="0" fontId="29" fillId="3" borderId="7" xfId="0" applyFont="1" applyFill="1" applyBorder="1" applyAlignment="1">
      <alignment horizontal="center" vertical="center"/>
    </xf>
    <xf numFmtId="0" fontId="29" fillId="3" borderId="1" xfId="0" applyFont="1" applyFill="1" applyBorder="1" applyAlignment="1">
      <alignment horizontal="center" vertical="center"/>
    </xf>
    <xf numFmtId="0" fontId="29" fillId="3" borderId="8" xfId="0" applyFont="1" applyFill="1" applyBorder="1" applyAlignment="1">
      <alignment horizontal="center" vertical="center"/>
    </xf>
    <xf numFmtId="0" fontId="29" fillId="3" borderId="9" xfId="0" applyFont="1" applyFill="1" applyBorder="1" applyAlignment="1">
      <alignment horizontal="center" vertical="center"/>
    </xf>
    <xf numFmtId="0" fontId="29" fillId="3" borderId="10" xfId="0" applyFont="1" applyFill="1" applyBorder="1" applyAlignment="1">
      <alignment horizontal="center" vertical="center"/>
    </xf>
    <xf numFmtId="0" fontId="29" fillId="3" borderId="11" xfId="0" applyFont="1" applyFill="1" applyBorder="1" applyAlignment="1">
      <alignment horizontal="center" vertical="center"/>
    </xf>
    <xf numFmtId="0" fontId="32" fillId="3" borderId="0" xfId="1" applyFont="1" applyFill="1" applyAlignment="1" applyProtection="1">
      <alignment horizontal="center" wrapText="1"/>
    </xf>
    <xf numFmtId="0" fontId="28" fillId="3" borderId="0" xfId="0" applyFont="1" applyFill="1" applyAlignment="1">
      <alignment horizontal="center" wrapText="1"/>
    </xf>
    <xf numFmtId="0" fontId="30" fillId="7" borderId="1" xfId="0" applyFont="1" applyFill="1" applyBorder="1" applyAlignment="1">
      <alignment horizontal="center"/>
    </xf>
    <xf numFmtId="0" fontId="30" fillId="4" borderId="1" xfId="0" applyFont="1" applyFill="1" applyBorder="1" applyAlignment="1">
      <alignment horizontal="center"/>
    </xf>
    <xf numFmtId="0" fontId="20" fillId="3" borderId="0" xfId="0" applyFont="1" applyFill="1" applyAlignment="1">
      <alignment horizontal="center"/>
    </xf>
    <xf numFmtId="0" fontId="32" fillId="3" borderId="0" xfId="1" applyFont="1" applyFill="1" applyAlignment="1" applyProtection="1">
      <alignment horizontal="center"/>
    </xf>
    <xf numFmtId="0" fontId="30" fillId="0" borderId="1" xfId="0" applyFont="1" applyBorder="1" applyAlignment="1">
      <alignment horizontal="center"/>
    </xf>
    <xf numFmtId="0" fontId="6" fillId="7" borderId="2" xfId="0" applyFont="1" applyFill="1" applyBorder="1" applyAlignment="1">
      <alignment horizontal="center"/>
    </xf>
    <xf numFmtId="0" fontId="6" fillId="7" borderId="3" xfId="0" applyFont="1" applyFill="1" applyBorder="1" applyAlignment="1">
      <alignment horizontal="center"/>
    </xf>
  </cellXfs>
  <cellStyles count="3">
    <cellStyle name="Hipervínculo" xfId="1" builtinId="8"/>
    <cellStyle name="Normal" xfId="0" builtinId="0"/>
    <cellStyle name="Porcentaje" xfId="2" builtinId="5"/>
  </cellStyles>
  <dxfs count="0"/>
  <tableStyles count="0" defaultTableStyle="TableStyleMedium2" defaultPivotStyle="PivotStyleLight16"/>
  <colors>
    <mruColors>
      <color rgb="FFFF5050"/>
      <color rgb="FFFF66CC"/>
      <color rgb="FFFF66FF"/>
      <color rgb="FFFF3300"/>
      <color rgb="FFFF33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4</xdr:col>
      <xdr:colOff>397925</xdr:colOff>
      <xdr:row>14</xdr:row>
      <xdr:rowOff>71552</xdr:rowOff>
    </xdr:from>
    <xdr:to>
      <xdr:col>6</xdr:col>
      <xdr:colOff>1165411</xdr:colOff>
      <xdr:row>21</xdr:row>
      <xdr:rowOff>20958</xdr:rowOff>
    </xdr:to>
    <xdr:pic>
      <xdr:nvPicPr>
        <xdr:cNvPr id="2" name="Imagen 1">
          <a:extLst>
            <a:ext uri="{FF2B5EF4-FFF2-40B4-BE49-F238E27FC236}">
              <a16:creationId xmlns:a16="http://schemas.microsoft.com/office/drawing/2014/main" id="{63642EBE-DE52-4B37-AD3E-2B66EEFE17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63719" y="4845258"/>
          <a:ext cx="3479310" cy="1561148"/>
        </a:xfrm>
        <a:prstGeom prst="rect">
          <a:avLst/>
        </a:prstGeom>
      </xdr:spPr>
    </xdr:pic>
    <xdr:clientData/>
  </xdr:twoCellAnchor>
  <xdr:twoCellAnchor editAs="oneCell">
    <xdr:from>
      <xdr:col>3</xdr:col>
      <xdr:colOff>1317588</xdr:colOff>
      <xdr:row>31</xdr:row>
      <xdr:rowOff>17943</xdr:rowOff>
    </xdr:from>
    <xdr:to>
      <xdr:col>4</xdr:col>
      <xdr:colOff>1469653</xdr:colOff>
      <xdr:row>33</xdr:row>
      <xdr:rowOff>553457</xdr:rowOff>
    </xdr:to>
    <xdr:pic>
      <xdr:nvPicPr>
        <xdr:cNvPr id="3" name="Imagen 2">
          <a:extLst>
            <a:ext uri="{FF2B5EF4-FFF2-40B4-BE49-F238E27FC236}">
              <a16:creationId xmlns:a16="http://schemas.microsoft.com/office/drawing/2014/main" id="{9129A71C-7CA9-43B2-9590-353EA1711AE6}"/>
            </a:ext>
          </a:extLst>
        </xdr:cNvPr>
        <xdr:cNvPicPr>
          <a:picLocks noChangeAspect="1"/>
        </xdr:cNvPicPr>
      </xdr:nvPicPr>
      <xdr:blipFill>
        <a:blip xmlns:r="http://schemas.openxmlformats.org/officeDocument/2006/relationships" r:embed="rId2"/>
        <a:stretch>
          <a:fillRect/>
        </a:stretch>
      </xdr:blipFill>
      <xdr:spPr>
        <a:xfrm>
          <a:off x="5912000" y="7772414"/>
          <a:ext cx="2378449" cy="880767"/>
        </a:xfrm>
        <a:prstGeom prst="rect">
          <a:avLst/>
        </a:prstGeom>
        <a:ln w="57150" cap="sq">
          <a:noFill/>
          <a:prstDash val="solid"/>
          <a:miter lim="800000"/>
        </a:ln>
        <a:effectLst>
          <a:outerShdw blurRad="50800" dist="38100" dir="2700000" algn="tl" rotWithShape="0">
            <a:srgbClr val="000000">
              <a:alpha val="43000"/>
            </a:srgbClr>
          </a:outerShdw>
        </a:effectLst>
      </xdr:spPr>
    </xdr:pic>
    <xdr:clientData/>
  </xdr:twoCellAnchor>
  <xdr:twoCellAnchor editAs="oneCell">
    <xdr:from>
      <xdr:col>3</xdr:col>
      <xdr:colOff>1294056</xdr:colOff>
      <xdr:row>43</xdr:row>
      <xdr:rowOff>39117</xdr:rowOff>
    </xdr:from>
    <xdr:to>
      <xdr:col>4</xdr:col>
      <xdr:colOff>1464161</xdr:colOff>
      <xdr:row>45</xdr:row>
      <xdr:rowOff>514461</xdr:rowOff>
    </xdr:to>
    <xdr:pic>
      <xdr:nvPicPr>
        <xdr:cNvPr id="4" name="Imagen 3">
          <a:extLst>
            <a:ext uri="{FF2B5EF4-FFF2-40B4-BE49-F238E27FC236}">
              <a16:creationId xmlns:a16="http://schemas.microsoft.com/office/drawing/2014/main" id="{DF913C1D-6101-47FD-BFA8-A17930362C5A}"/>
            </a:ext>
          </a:extLst>
        </xdr:cNvPr>
        <xdr:cNvPicPr>
          <a:picLocks noChangeAspect="1"/>
        </xdr:cNvPicPr>
      </xdr:nvPicPr>
      <xdr:blipFill>
        <a:blip xmlns:r="http://schemas.openxmlformats.org/officeDocument/2006/relationships" r:embed="rId3"/>
        <a:stretch>
          <a:fillRect/>
        </a:stretch>
      </xdr:blipFill>
      <xdr:spPr>
        <a:xfrm>
          <a:off x="5888468" y="10583852"/>
          <a:ext cx="2392679" cy="824407"/>
        </a:xfrm>
        <a:prstGeom prst="rect">
          <a:avLst/>
        </a:prstGeom>
        <a:ln w="57150" cap="sq">
          <a:noFill/>
          <a:prstDash val="solid"/>
          <a:miter lim="800000"/>
        </a:ln>
        <a:effectLst>
          <a:outerShdw blurRad="50800" dist="38100" dir="2700000" algn="tl" rotWithShape="0">
            <a:srgbClr val="000000">
              <a:alpha val="43000"/>
            </a:srgbClr>
          </a:outerShdw>
        </a:effectLst>
      </xdr:spPr>
    </xdr:pic>
    <xdr:clientData/>
  </xdr:twoCellAnchor>
  <xdr:twoCellAnchor editAs="oneCell">
    <xdr:from>
      <xdr:col>3</xdr:col>
      <xdr:colOff>1226035</xdr:colOff>
      <xdr:row>55</xdr:row>
      <xdr:rowOff>17391</xdr:rowOff>
    </xdr:from>
    <xdr:to>
      <xdr:col>4</xdr:col>
      <xdr:colOff>1468196</xdr:colOff>
      <xdr:row>57</xdr:row>
      <xdr:rowOff>550657</xdr:rowOff>
    </xdr:to>
    <xdr:pic>
      <xdr:nvPicPr>
        <xdr:cNvPr id="5" name="Imagen 4">
          <a:extLst>
            <a:ext uri="{FF2B5EF4-FFF2-40B4-BE49-F238E27FC236}">
              <a16:creationId xmlns:a16="http://schemas.microsoft.com/office/drawing/2014/main" id="{46C03C42-67E8-4B2F-8E6F-34CA427626C6}"/>
            </a:ext>
          </a:extLst>
        </xdr:cNvPr>
        <xdr:cNvPicPr>
          <a:picLocks noChangeAspect="1"/>
        </xdr:cNvPicPr>
      </xdr:nvPicPr>
      <xdr:blipFill>
        <a:blip xmlns:r="http://schemas.openxmlformats.org/officeDocument/2006/relationships" r:embed="rId4"/>
        <a:stretch>
          <a:fillRect/>
        </a:stretch>
      </xdr:blipFill>
      <xdr:spPr>
        <a:xfrm>
          <a:off x="5820447" y="13307567"/>
          <a:ext cx="2447590" cy="856555"/>
        </a:xfrm>
        <a:prstGeom prst="rect">
          <a:avLst/>
        </a:prstGeom>
        <a:ln w="57150" cap="sq">
          <a:noFill/>
          <a:prstDash val="solid"/>
          <a:miter lim="800000"/>
        </a:ln>
        <a:effectLst>
          <a:outerShdw blurRad="50800" dist="38100" dir="2700000" algn="tl" rotWithShape="0">
            <a:srgbClr val="000000">
              <a:alpha val="43000"/>
            </a:srgbClr>
          </a:outerShdw>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440839</xdr:colOff>
      <xdr:row>14</xdr:row>
      <xdr:rowOff>52220</xdr:rowOff>
    </xdr:from>
    <xdr:to>
      <xdr:col>6</xdr:col>
      <xdr:colOff>1280048</xdr:colOff>
      <xdr:row>21</xdr:row>
      <xdr:rowOff>174532</xdr:rowOff>
    </xdr:to>
    <xdr:pic>
      <xdr:nvPicPr>
        <xdr:cNvPr id="7" name="Imagen 6">
          <a:extLst>
            <a:ext uri="{FF2B5EF4-FFF2-40B4-BE49-F238E27FC236}">
              <a16:creationId xmlns:a16="http://schemas.microsoft.com/office/drawing/2014/main" id="{B12E8959-118E-DEB2-C4AA-BEBB3D0A79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73015" y="3167455"/>
          <a:ext cx="3866030" cy="1746022"/>
        </a:xfrm>
        <a:prstGeom prst="rect">
          <a:avLst/>
        </a:prstGeom>
      </xdr:spPr>
    </xdr:pic>
    <xdr:clientData/>
  </xdr:twoCellAnchor>
  <xdr:twoCellAnchor editAs="oneCell">
    <xdr:from>
      <xdr:col>1</xdr:col>
      <xdr:colOff>150641</xdr:colOff>
      <xdr:row>35</xdr:row>
      <xdr:rowOff>62024</xdr:rowOff>
    </xdr:from>
    <xdr:to>
      <xdr:col>2</xdr:col>
      <xdr:colOff>1353277</xdr:colOff>
      <xdr:row>51</xdr:row>
      <xdr:rowOff>416793</xdr:rowOff>
    </xdr:to>
    <xdr:pic>
      <xdr:nvPicPr>
        <xdr:cNvPr id="5" name="Imagen 4">
          <a:extLst>
            <a:ext uri="{FF2B5EF4-FFF2-40B4-BE49-F238E27FC236}">
              <a16:creationId xmlns:a16="http://schemas.microsoft.com/office/drawing/2014/main" id="{3122F161-D633-4CD9-A9CE-1D64433E57EA}"/>
            </a:ext>
          </a:extLst>
        </xdr:cNvPr>
        <xdr:cNvPicPr>
          <a:picLocks noChangeAspect="1"/>
        </xdr:cNvPicPr>
      </xdr:nvPicPr>
      <xdr:blipFill>
        <a:blip xmlns:r="http://schemas.openxmlformats.org/officeDocument/2006/relationships" r:embed="rId2"/>
        <a:stretch>
          <a:fillRect/>
        </a:stretch>
      </xdr:blipFill>
      <xdr:spPr>
        <a:xfrm>
          <a:off x="1063269" y="7495954"/>
          <a:ext cx="2976589" cy="1099048"/>
        </a:xfrm>
        <a:prstGeom prst="rect">
          <a:avLst/>
        </a:prstGeom>
        <a:ln w="57150" cap="sq">
          <a:solidFill>
            <a:srgbClr val="FF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3</xdr:col>
      <xdr:colOff>173387</xdr:colOff>
      <xdr:row>35</xdr:row>
      <xdr:rowOff>60238</xdr:rowOff>
    </xdr:from>
    <xdr:to>
      <xdr:col>4</xdr:col>
      <xdr:colOff>1082220</xdr:colOff>
      <xdr:row>51</xdr:row>
      <xdr:rowOff>398723</xdr:rowOff>
    </xdr:to>
    <xdr:pic>
      <xdr:nvPicPr>
        <xdr:cNvPr id="6" name="Imagen 5">
          <a:extLst>
            <a:ext uri="{FF2B5EF4-FFF2-40B4-BE49-F238E27FC236}">
              <a16:creationId xmlns:a16="http://schemas.microsoft.com/office/drawing/2014/main" id="{F63FAB99-A4A2-4C0E-90BD-3C729920E17E}"/>
            </a:ext>
          </a:extLst>
        </xdr:cNvPr>
        <xdr:cNvPicPr>
          <a:picLocks noChangeAspect="1"/>
        </xdr:cNvPicPr>
      </xdr:nvPicPr>
      <xdr:blipFill>
        <a:blip xmlns:r="http://schemas.openxmlformats.org/officeDocument/2006/relationships" r:embed="rId3"/>
        <a:stretch>
          <a:fillRect/>
        </a:stretch>
      </xdr:blipFill>
      <xdr:spPr>
        <a:xfrm>
          <a:off x="4382108" y="7494168"/>
          <a:ext cx="3131569" cy="1082764"/>
        </a:xfrm>
        <a:prstGeom prst="rect">
          <a:avLst/>
        </a:prstGeom>
        <a:ln w="57150" cap="sq">
          <a:solidFill>
            <a:srgbClr val="00B05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4</xdr:col>
      <xdr:colOff>1391095</xdr:colOff>
      <xdr:row>35</xdr:row>
      <xdr:rowOff>70881</xdr:rowOff>
    </xdr:from>
    <xdr:to>
      <xdr:col>6</xdr:col>
      <xdr:colOff>1464441</xdr:colOff>
      <xdr:row>51</xdr:row>
      <xdr:rowOff>401288</xdr:rowOff>
    </xdr:to>
    <xdr:pic>
      <xdr:nvPicPr>
        <xdr:cNvPr id="8" name="Imagen 7">
          <a:extLst>
            <a:ext uri="{FF2B5EF4-FFF2-40B4-BE49-F238E27FC236}">
              <a16:creationId xmlns:a16="http://schemas.microsoft.com/office/drawing/2014/main" id="{BDBE652D-A590-4F59-8DCD-C41724F61299}"/>
            </a:ext>
          </a:extLst>
        </xdr:cNvPr>
        <xdr:cNvPicPr>
          <a:picLocks noChangeAspect="1"/>
        </xdr:cNvPicPr>
      </xdr:nvPicPr>
      <xdr:blipFill>
        <a:blip xmlns:r="http://schemas.openxmlformats.org/officeDocument/2006/relationships" r:embed="rId4"/>
        <a:stretch>
          <a:fillRect/>
        </a:stretch>
      </xdr:blipFill>
      <xdr:spPr>
        <a:xfrm>
          <a:off x="7814932" y="7504811"/>
          <a:ext cx="3094765" cy="1063256"/>
        </a:xfrm>
        <a:prstGeom prst="rect">
          <a:avLst/>
        </a:prstGeom>
        <a:ln w="57150" cap="sq">
          <a:solidFill>
            <a:schemeClr val="accent5"/>
          </a:solidFill>
          <a:prstDash val="solid"/>
          <a:miter lim="800000"/>
        </a:ln>
        <a:effectLst>
          <a:outerShdw blurRad="50800" dist="38100" dir="2700000" algn="tl" rotWithShape="0">
            <a:srgbClr val="000000">
              <a:alpha val="43000"/>
            </a:srgbClr>
          </a:outerShdw>
        </a:effec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transportes.gob.es/transporte-terrestre/servicios-al-transportista/indice-de-variacion-semanal-de-los-precios-medios-del-gasoleo-en-espana" TargetMode="External"/><Relationship Id="rId1" Type="http://schemas.openxmlformats.org/officeDocument/2006/relationships/hyperlink" Target="https://apps.fomento.gob.es/preciogasoleo/angular_proyecto/client/gasoleoCambio"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transportes.gob.es/transporte-terrestre/servicios-al-transportista/indice-de-variacion-semanal-de-los-precios-medios-del-gasoleo-en-espana" TargetMode="External"/><Relationship Id="rId1" Type="http://schemas.openxmlformats.org/officeDocument/2006/relationships/hyperlink" Target="https://apps.fomento.gob.es/preciogasoleo/angular_proyecto/client/gasoleoCambio"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mitma.gob.es/transporte-terrestre/servicios-al-transportista/indice-de-variacionmensual-de-los-precios-medios-del-gasoleo-en-espana" TargetMode="External"/><Relationship Id="rId1" Type="http://schemas.openxmlformats.org/officeDocument/2006/relationships/hyperlink" Target="https://www.dieselogasolina.com/Estadisticas/Historico/4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179"/>
  <sheetViews>
    <sheetView topLeftCell="A8" zoomScale="85" zoomScaleNormal="85" zoomScaleSheetLayoutView="100" workbookViewId="0">
      <selection activeCell="B27" sqref="B27"/>
    </sheetView>
  </sheetViews>
  <sheetFormatPr baseColWidth="10" defaultColWidth="11.5546875" defaultRowHeight="14.4" x14ac:dyDescent="0.3"/>
  <cols>
    <col min="1" max="1" width="13.33203125" style="8" customWidth="1"/>
    <col min="2" max="2" width="24.21875" style="8" customWidth="1"/>
    <col min="3" max="3" width="29.44140625" style="8" customWidth="1"/>
    <col min="4" max="4" width="32.33203125" style="8" customWidth="1"/>
    <col min="5" max="5" width="22" style="8" customWidth="1"/>
    <col min="6" max="6" width="17.6640625" style="8" customWidth="1"/>
    <col min="7" max="7" width="22.109375" style="8" customWidth="1"/>
    <col min="8" max="8" width="13.33203125" style="8" customWidth="1"/>
    <col min="9" max="9" width="13" style="8" bestFit="1" customWidth="1"/>
    <col min="10" max="10" width="13" style="8" customWidth="1"/>
    <col min="11" max="11" width="13.33203125" style="8" bestFit="1" customWidth="1"/>
    <col min="12" max="12" width="16" style="8" bestFit="1" customWidth="1"/>
    <col min="13" max="13" width="22.33203125" style="8" customWidth="1"/>
    <col min="14" max="16384" width="11.5546875" style="8"/>
  </cols>
  <sheetData>
    <row r="1" spans="1:27" x14ac:dyDescent="0.3">
      <c r="A1" s="1"/>
      <c r="B1" s="1"/>
      <c r="C1" s="1"/>
      <c r="D1" s="1"/>
      <c r="E1" s="1"/>
      <c r="F1" s="1"/>
      <c r="G1" s="1"/>
      <c r="H1" s="1"/>
      <c r="I1" s="1"/>
      <c r="J1" s="1"/>
      <c r="K1" s="1"/>
      <c r="L1" s="1"/>
      <c r="M1" s="1"/>
      <c r="N1" s="1"/>
      <c r="O1" s="1"/>
      <c r="P1" s="1"/>
      <c r="Q1" s="1"/>
      <c r="R1" s="1"/>
      <c r="S1" s="1"/>
      <c r="T1" s="1"/>
    </row>
    <row r="2" spans="1:27" x14ac:dyDescent="0.3">
      <c r="A2" s="14"/>
      <c r="B2" s="1"/>
      <c r="C2" s="1"/>
      <c r="D2" s="1"/>
      <c r="E2" s="1"/>
      <c r="F2" s="1"/>
      <c r="G2" s="14"/>
      <c r="H2" s="1"/>
      <c r="I2" s="1"/>
      <c r="J2" s="1"/>
      <c r="K2" s="1"/>
      <c r="L2" s="1"/>
      <c r="M2" s="1"/>
      <c r="N2" s="1"/>
      <c r="O2" s="1"/>
      <c r="P2" s="1"/>
      <c r="Q2" s="1"/>
      <c r="R2" s="1"/>
      <c r="S2" s="1"/>
      <c r="T2" s="1"/>
      <c r="U2" s="1"/>
      <c r="V2" s="1"/>
      <c r="W2" s="1"/>
      <c r="X2" s="1"/>
      <c r="Y2" s="1"/>
      <c r="Z2" s="1"/>
    </row>
    <row r="3" spans="1:27" ht="28.8" x14ac:dyDescent="0.3">
      <c r="A3" s="14"/>
      <c r="B3" s="165" t="s">
        <v>63</v>
      </c>
      <c r="C3" s="165"/>
      <c r="D3" s="165"/>
      <c r="E3" s="165"/>
      <c r="F3" s="165"/>
      <c r="G3" s="165"/>
      <c r="H3" s="1"/>
      <c r="I3" s="1"/>
      <c r="J3" s="1"/>
      <c r="K3" s="1"/>
      <c r="L3" s="1"/>
      <c r="M3" s="1"/>
      <c r="N3" s="1"/>
      <c r="O3" s="1"/>
      <c r="P3" s="1"/>
      <c r="Q3" s="1"/>
      <c r="R3" s="1"/>
      <c r="S3" s="1"/>
      <c r="T3" s="1"/>
      <c r="U3" s="1"/>
      <c r="V3" s="1"/>
      <c r="W3" s="1"/>
      <c r="X3" s="1"/>
      <c r="Y3" s="1"/>
      <c r="Z3" s="1"/>
    </row>
    <row r="4" spans="1:27" ht="38.4" customHeight="1" x14ac:dyDescent="0.45">
      <c r="A4" s="14"/>
      <c r="B4" s="166" t="s">
        <v>65</v>
      </c>
      <c r="C4" s="166"/>
      <c r="D4" s="166"/>
      <c r="E4" s="166"/>
      <c r="F4" s="166"/>
      <c r="G4" s="166"/>
      <c r="H4" s="1"/>
      <c r="I4" s="1"/>
      <c r="J4" s="1"/>
      <c r="K4" s="1"/>
      <c r="L4" s="1"/>
      <c r="M4" s="1"/>
      <c r="N4" s="1"/>
      <c r="O4" s="1"/>
      <c r="P4" s="1"/>
      <c r="Q4" s="1"/>
      <c r="R4" s="1"/>
      <c r="S4" s="1"/>
      <c r="T4" s="1"/>
      <c r="U4" s="1"/>
      <c r="V4" s="1"/>
      <c r="W4" s="1"/>
      <c r="X4" s="1"/>
      <c r="Y4" s="1"/>
      <c r="Z4" s="1"/>
    </row>
    <row r="5" spans="1:27" ht="38.4" customHeight="1" x14ac:dyDescent="0.3">
      <c r="A5" s="14"/>
      <c r="B5" s="167" t="s">
        <v>33</v>
      </c>
      <c r="C5" s="167"/>
      <c r="D5" s="167"/>
      <c r="E5" s="167"/>
      <c r="F5" s="167"/>
      <c r="G5" s="167"/>
      <c r="H5" s="1"/>
      <c r="I5" s="1"/>
      <c r="J5" s="1"/>
      <c r="K5" s="1"/>
      <c r="L5" s="1"/>
      <c r="M5" s="1"/>
      <c r="N5" s="1"/>
      <c r="O5" s="1"/>
      <c r="P5" s="1"/>
      <c r="Q5" s="1"/>
      <c r="R5" s="1"/>
      <c r="S5" s="1"/>
      <c r="T5" s="1"/>
      <c r="U5" s="1"/>
      <c r="V5" s="1"/>
      <c r="W5" s="1"/>
      <c r="X5" s="1"/>
      <c r="Y5" s="1"/>
      <c r="Z5" s="1"/>
    </row>
    <row r="6" spans="1:27" ht="43.8" customHeight="1" x14ac:dyDescent="0.3">
      <c r="A6" s="14"/>
      <c r="B6" s="168" t="s">
        <v>64</v>
      </c>
      <c r="C6" s="169"/>
      <c r="D6" s="169"/>
      <c r="E6" s="169"/>
      <c r="F6" s="169"/>
      <c r="G6" s="169"/>
      <c r="H6" s="1"/>
      <c r="I6" s="1"/>
      <c r="J6" s="1"/>
      <c r="K6" s="1"/>
      <c r="L6" s="1"/>
      <c r="M6" s="1"/>
      <c r="N6" s="1"/>
      <c r="O6" s="1"/>
      <c r="P6" s="1"/>
      <c r="Q6" s="1"/>
      <c r="R6" s="1"/>
      <c r="S6" s="1"/>
      <c r="T6" s="1"/>
      <c r="U6" s="1"/>
      <c r="V6" s="1"/>
      <c r="W6" s="1"/>
      <c r="X6" s="1"/>
      <c r="Y6" s="1"/>
      <c r="Z6" s="1"/>
    </row>
    <row r="7" spans="1:27" ht="34.799999999999997" customHeight="1" x14ac:dyDescent="0.3">
      <c r="A7" s="14"/>
      <c r="B7" s="164" t="s">
        <v>62</v>
      </c>
      <c r="C7" s="164"/>
      <c r="D7" s="164"/>
      <c r="E7" s="164"/>
      <c r="F7" s="164"/>
      <c r="G7" s="164"/>
      <c r="H7" s="1"/>
      <c r="I7" s="1"/>
      <c r="J7" s="1"/>
      <c r="K7" s="1"/>
      <c r="L7" s="1"/>
      <c r="M7" s="1"/>
      <c r="N7" s="1"/>
      <c r="O7" s="1"/>
      <c r="P7" s="1"/>
      <c r="Q7" s="1"/>
    </row>
    <row r="8" spans="1:27" ht="17.399999999999999" customHeight="1" x14ac:dyDescent="0.3">
      <c r="A8" s="14"/>
      <c r="B8" s="77"/>
      <c r="C8" s="77"/>
      <c r="D8" s="77"/>
      <c r="E8" s="77"/>
      <c r="F8" s="77"/>
      <c r="G8" s="77"/>
      <c r="H8" s="1"/>
      <c r="I8" s="1"/>
      <c r="J8" s="1"/>
      <c r="K8" s="1"/>
      <c r="L8" s="1"/>
      <c r="M8" s="1"/>
      <c r="N8" s="1"/>
      <c r="O8" s="1"/>
      <c r="P8" s="1"/>
      <c r="Q8" s="1"/>
    </row>
    <row r="9" spans="1:27" ht="28.8" hidden="1" customHeight="1" x14ac:dyDescent="0.3">
      <c r="A9" s="14"/>
      <c r="B9" s="14"/>
      <c r="C9" s="78"/>
      <c r="D9" s="181" t="s">
        <v>71</v>
      </c>
      <c r="E9" s="182"/>
      <c r="F9" s="183"/>
      <c r="G9" s="79">
        <v>0</v>
      </c>
      <c r="H9" s="14"/>
      <c r="I9" s="1"/>
      <c r="J9" s="1"/>
      <c r="K9" s="1"/>
      <c r="L9" s="1"/>
      <c r="M9" s="1"/>
      <c r="N9" s="1"/>
      <c r="O9" s="1"/>
      <c r="P9" s="1"/>
      <c r="Q9" s="1"/>
      <c r="R9" s="1"/>
      <c r="S9" s="1"/>
      <c r="T9" s="1"/>
      <c r="U9" s="1"/>
      <c r="V9" s="1"/>
      <c r="W9" s="1"/>
      <c r="X9" s="1"/>
      <c r="Y9" s="1"/>
      <c r="Z9" s="1"/>
      <c r="AA9" s="1"/>
    </row>
    <row r="10" spans="1:27" ht="15" hidden="1" customHeight="1" x14ac:dyDescent="0.4">
      <c r="A10" s="14"/>
      <c r="B10" s="144"/>
      <c r="C10" s="144"/>
      <c r="D10" s="144"/>
      <c r="E10" s="22"/>
      <c r="F10" s="22"/>
      <c r="G10" s="14"/>
      <c r="H10" s="1"/>
      <c r="I10" s="1"/>
      <c r="J10" s="1"/>
      <c r="K10" s="1"/>
      <c r="L10" s="1"/>
      <c r="M10" s="1"/>
      <c r="N10" s="1"/>
      <c r="O10" s="1"/>
      <c r="P10" s="1"/>
      <c r="Q10" s="1"/>
      <c r="R10" s="1"/>
      <c r="S10" s="1"/>
      <c r="T10" s="1"/>
      <c r="U10" s="1"/>
      <c r="V10" s="1"/>
      <c r="W10" s="1"/>
      <c r="X10" s="1"/>
      <c r="Y10" s="1"/>
      <c r="Z10" s="1"/>
    </row>
    <row r="11" spans="1:27" hidden="1" x14ac:dyDescent="0.3">
      <c r="A11" s="14"/>
      <c r="B11" s="17"/>
      <c r="C11" s="17"/>
      <c r="D11" s="17"/>
      <c r="E11" s="17"/>
      <c r="F11" s="17"/>
      <c r="G11" s="17"/>
      <c r="H11" s="1"/>
      <c r="I11" s="1"/>
      <c r="J11" s="1"/>
      <c r="K11" s="1"/>
      <c r="L11" s="1"/>
      <c r="M11" s="1"/>
      <c r="N11" s="1"/>
      <c r="O11" s="1"/>
      <c r="P11" s="1"/>
      <c r="Q11" s="1"/>
      <c r="R11" s="1"/>
      <c r="S11" s="1"/>
      <c r="T11" s="1"/>
      <c r="U11" s="1"/>
      <c r="V11" s="1"/>
      <c r="W11" s="1"/>
      <c r="X11" s="1"/>
      <c r="Y11" s="1"/>
      <c r="Z11" s="1"/>
    </row>
    <row r="12" spans="1:27" ht="55.2" customHeight="1" x14ac:dyDescent="0.3">
      <c r="A12" s="14"/>
      <c r="B12" s="14"/>
      <c r="C12" s="14"/>
      <c r="D12" s="67" t="s">
        <v>75</v>
      </c>
      <c r="E12" s="67" t="s">
        <v>74</v>
      </c>
      <c r="F12" s="23" t="s">
        <v>23</v>
      </c>
      <c r="G12" s="74" t="s">
        <v>69</v>
      </c>
      <c r="H12" s="1"/>
      <c r="I12" s="1"/>
      <c r="J12" s="1"/>
      <c r="K12" s="1"/>
      <c r="L12" s="1"/>
      <c r="M12" s="1"/>
      <c r="N12" s="1"/>
      <c r="O12" s="1"/>
      <c r="P12" s="1"/>
      <c r="Q12" s="1"/>
      <c r="R12" s="1"/>
      <c r="S12" s="1"/>
      <c r="T12" s="1"/>
      <c r="U12" s="1"/>
      <c r="V12" s="1"/>
      <c r="W12" s="1"/>
      <c r="X12" s="1"/>
      <c r="Y12" s="1"/>
      <c r="Z12" s="1"/>
    </row>
    <row r="13" spans="1:27" ht="18" x14ac:dyDescent="0.3">
      <c r="A13" s="24"/>
      <c r="B13" s="158" t="s">
        <v>20</v>
      </c>
      <c r="C13" s="159"/>
      <c r="D13" s="9">
        <v>46081</v>
      </c>
      <c r="E13" s="10">
        <v>1.14201</v>
      </c>
      <c r="F13" s="72">
        <f>IF(AND(D13&gt;=DATE(2026,3,22), D13&lt;=DATE(2026,6,30)), 10, 21)</f>
        <v>21</v>
      </c>
      <c r="G13" s="154">
        <f>(((E14*100)/E13)/100)-1</f>
        <v>0.50034588138457647</v>
      </c>
      <c r="H13" s="1"/>
      <c r="I13" s="178"/>
      <c r="J13" s="178"/>
      <c r="K13" s="178"/>
      <c r="L13" s="1"/>
      <c r="M13" s="1"/>
      <c r="N13" s="1"/>
      <c r="O13" s="1"/>
      <c r="P13" s="1"/>
      <c r="Q13" s="1"/>
      <c r="R13" s="1"/>
      <c r="S13" s="1"/>
      <c r="T13" s="1"/>
      <c r="U13" s="1"/>
      <c r="V13" s="1"/>
      <c r="W13" s="1"/>
      <c r="X13" s="1"/>
      <c r="Y13" s="1"/>
      <c r="Z13" s="1"/>
    </row>
    <row r="14" spans="1:27" ht="18" x14ac:dyDescent="0.3">
      <c r="A14" s="24"/>
      <c r="B14" s="173" t="s">
        <v>17</v>
      </c>
      <c r="C14" s="174"/>
      <c r="D14" s="11">
        <v>46125</v>
      </c>
      <c r="E14" s="12">
        <v>1.7134100000000001</v>
      </c>
      <c r="F14" s="73">
        <f>IF(AND(D14&gt;=DATE(2026,3,22), D14&lt;=DATE(2026,6,30)), 10, 21)</f>
        <v>10</v>
      </c>
      <c r="G14" s="155"/>
      <c r="H14" s="1"/>
      <c r="I14" s="178"/>
      <c r="J14" s="178"/>
      <c r="K14" s="178"/>
      <c r="L14" s="1"/>
      <c r="M14" s="1"/>
      <c r="N14" s="1"/>
      <c r="O14" s="1"/>
      <c r="P14" s="1"/>
      <c r="Q14" s="1"/>
      <c r="R14" s="1"/>
      <c r="S14" s="1"/>
      <c r="T14" s="1"/>
      <c r="U14" s="1"/>
      <c r="V14" s="1"/>
      <c r="W14" s="1"/>
      <c r="X14" s="1"/>
      <c r="Y14" s="1"/>
      <c r="Z14" s="1"/>
    </row>
    <row r="15" spans="1:27" x14ac:dyDescent="0.3">
      <c r="A15" s="14"/>
      <c r="B15" s="14"/>
      <c r="C15" s="14"/>
      <c r="D15" s="14"/>
      <c r="E15" s="14"/>
      <c r="F15" s="14"/>
      <c r="G15" s="14"/>
      <c r="H15" s="1"/>
      <c r="I15" s="1"/>
      <c r="J15" s="1"/>
      <c r="K15" s="1"/>
      <c r="L15" s="1"/>
      <c r="M15" s="1"/>
      <c r="N15" s="1"/>
      <c r="O15" s="1"/>
      <c r="P15" s="1"/>
      <c r="Q15" s="1"/>
      <c r="R15" s="1"/>
      <c r="S15" s="1"/>
      <c r="T15" s="1"/>
      <c r="U15" s="1"/>
      <c r="V15" s="1"/>
      <c r="W15" s="1"/>
      <c r="X15" s="1"/>
      <c r="Y15" s="1"/>
      <c r="Z15" s="1"/>
    </row>
    <row r="16" spans="1:27" x14ac:dyDescent="0.3">
      <c r="A16" s="14"/>
      <c r="B16" s="14"/>
      <c r="C16" s="175" t="s">
        <v>11</v>
      </c>
      <c r="D16" s="175"/>
      <c r="E16" s="17"/>
      <c r="F16" s="17"/>
      <c r="G16" s="14"/>
      <c r="H16" s="1"/>
      <c r="I16" s="1"/>
      <c r="J16" s="1"/>
      <c r="K16" s="1"/>
      <c r="L16" s="1"/>
      <c r="M16" s="1"/>
      <c r="N16" s="1"/>
      <c r="O16" s="1"/>
      <c r="P16" s="1"/>
      <c r="Q16" s="1"/>
      <c r="R16" s="1"/>
      <c r="S16" s="1"/>
      <c r="T16" s="1"/>
      <c r="U16" s="1"/>
      <c r="V16" s="1"/>
      <c r="W16" s="1"/>
      <c r="X16" s="1"/>
      <c r="Y16" s="1"/>
      <c r="Z16" s="1"/>
    </row>
    <row r="17" spans="1:26" ht="28.8" x14ac:dyDescent="0.3">
      <c r="A17" s="14"/>
      <c r="B17" s="14"/>
      <c r="C17" s="25" t="s">
        <v>18</v>
      </c>
      <c r="D17" s="26" t="s">
        <v>19</v>
      </c>
      <c r="E17" s="27"/>
      <c r="F17" s="27"/>
      <c r="G17" s="14"/>
      <c r="H17" s="1"/>
      <c r="I17" s="1"/>
      <c r="J17" s="1"/>
      <c r="K17" s="6"/>
      <c r="L17" s="1"/>
      <c r="M17" s="1"/>
      <c r="N17" s="1"/>
      <c r="O17" s="1"/>
      <c r="P17" s="1"/>
      <c r="Q17" s="1"/>
      <c r="R17" s="1"/>
      <c r="S17" s="1"/>
      <c r="T17" s="1"/>
      <c r="U17" s="1"/>
      <c r="V17" s="1"/>
      <c r="W17" s="1"/>
      <c r="X17" s="1"/>
      <c r="Y17" s="1"/>
      <c r="Z17" s="1"/>
    </row>
    <row r="18" spans="1:26" ht="15.6" x14ac:dyDescent="0.3">
      <c r="A18" s="14"/>
      <c r="B18" s="28" t="s">
        <v>37</v>
      </c>
      <c r="C18" s="106">
        <f>E13-(E26-F26)</f>
        <v>0.8120099999999999</v>
      </c>
      <c r="D18" s="107">
        <f>E14-(E26-F26)</f>
        <v>1.38341</v>
      </c>
      <c r="E18" s="14"/>
      <c r="F18" s="14"/>
      <c r="G18" s="17"/>
      <c r="H18" s="1"/>
      <c r="I18" s="1"/>
      <c r="J18" s="1"/>
      <c r="K18" s="1"/>
      <c r="L18" s="1"/>
      <c r="M18" s="1"/>
      <c r="N18" s="1"/>
      <c r="O18" s="1"/>
      <c r="P18" s="1"/>
      <c r="Q18" s="1"/>
      <c r="R18" s="1"/>
      <c r="S18" s="1"/>
      <c r="T18" s="1"/>
      <c r="U18" s="1"/>
      <c r="V18" s="1"/>
      <c r="W18" s="1"/>
      <c r="X18" s="1"/>
      <c r="Y18" s="1"/>
      <c r="Z18" s="1"/>
    </row>
    <row r="19" spans="1:26" ht="15.6" x14ac:dyDescent="0.3">
      <c r="A19" s="14"/>
      <c r="B19" s="29" t="s">
        <v>8</v>
      </c>
      <c r="C19" s="108">
        <f>IF(AND(D13&gt;=DATE(2026,3,22), D13&lt;=DATE(2026,6,30)), $E$27, $E$26)</f>
        <v>0.379</v>
      </c>
      <c r="D19" s="109">
        <f>IF(AND(D14&gt;=DATE(2026,3,22), D14&lt;=DATE(2026,6,30)), $E$27, $E$26)</f>
        <v>0.33</v>
      </c>
      <c r="E19" s="30"/>
      <c r="F19" s="30"/>
      <c r="G19" s="14"/>
      <c r="H19" s="1"/>
      <c r="I19" s="1"/>
      <c r="J19" s="6"/>
      <c r="K19" s="6"/>
      <c r="L19" s="1"/>
      <c r="M19" s="1"/>
      <c r="N19" s="1"/>
      <c r="O19" s="1"/>
      <c r="P19" s="1"/>
      <c r="Q19" s="1"/>
      <c r="R19" s="1"/>
      <c r="S19" s="1"/>
      <c r="T19" s="1"/>
      <c r="U19" s="1"/>
      <c r="V19" s="1"/>
      <c r="W19" s="1"/>
      <c r="X19" s="1"/>
      <c r="Y19" s="1"/>
      <c r="Z19" s="1"/>
    </row>
    <row r="20" spans="1:26" ht="15.6" x14ac:dyDescent="0.3">
      <c r="A20" s="14"/>
      <c r="B20" s="23" t="s">
        <v>16</v>
      </c>
      <c r="C20" s="108">
        <f>((C18+C19)*(1+(F13)/100)-(C19+C18))</f>
        <v>0.25011209999999995</v>
      </c>
      <c r="D20" s="108">
        <f>((D18+D19)*(1+(F14/100))-(D19+D18))</f>
        <v>0.17134100000000019</v>
      </c>
      <c r="E20" s="14"/>
      <c r="F20" s="31"/>
      <c r="G20" s="14"/>
      <c r="H20" s="6"/>
      <c r="I20" s="1"/>
      <c r="J20" s="1"/>
      <c r="K20" s="1"/>
      <c r="L20" s="1"/>
      <c r="M20" s="1"/>
      <c r="N20" s="1"/>
      <c r="O20" s="1"/>
      <c r="P20" s="1"/>
      <c r="Q20" s="1"/>
      <c r="R20" s="1"/>
      <c r="S20" s="1"/>
      <c r="T20" s="1"/>
      <c r="U20" s="1"/>
      <c r="V20" s="1"/>
      <c r="W20" s="1"/>
      <c r="X20" s="1"/>
      <c r="Y20" s="1"/>
      <c r="Z20" s="1"/>
    </row>
    <row r="21" spans="1:26" ht="23.4" x14ac:dyDescent="0.3">
      <c r="A21" s="14"/>
      <c r="B21" s="95" t="s">
        <v>73</v>
      </c>
      <c r="C21" s="32">
        <f>C18+C19+C20</f>
        <v>1.4411220999999999</v>
      </c>
      <c r="D21" s="32">
        <f>D18+D19+D20</f>
        <v>1.8847510000000003</v>
      </c>
      <c r="E21" s="14"/>
      <c r="F21" s="14"/>
      <c r="G21" s="14"/>
      <c r="H21" s="1"/>
      <c r="I21" s="1"/>
      <c r="J21" s="1"/>
      <c r="K21" s="1"/>
      <c r="L21" s="1"/>
      <c r="M21" s="1"/>
      <c r="N21" s="1"/>
      <c r="O21" s="1"/>
      <c r="P21" s="1"/>
      <c r="Q21" s="1"/>
      <c r="R21" s="1"/>
      <c r="S21" s="1"/>
      <c r="T21" s="1"/>
      <c r="U21" s="1"/>
      <c r="V21" s="1"/>
      <c r="W21" s="1"/>
      <c r="X21" s="1"/>
      <c r="Y21" s="1"/>
      <c r="Z21" s="1"/>
    </row>
    <row r="22" spans="1:26" x14ac:dyDescent="0.3">
      <c r="A22" s="14"/>
      <c r="B22" s="14"/>
      <c r="C22" s="33"/>
      <c r="D22" s="33"/>
      <c r="E22" s="14"/>
      <c r="F22" s="14"/>
      <c r="G22" s="14"/>
      <c r="H22" s="1"/>
      <c r="I22" s="1"/>
      <c r="J22" s="1"/>
      <c r="K22" s="1"/>
      <c r="L22" s="1"/>
      <c r="M22" s="1"/>
      <c r="N22" s="1"/>
      <c r="O22" s="1"/>
      <c r="P22" s="1"/>
      <c r="Q22" s="1"/>
      <c r="R22" s="1"/>
      <c r="S22" s="1"/>
      <c r="T22" s="1"/>
      <c r="U22" s="1"/>
      <c r="V22" s="1"/>
      <c r="W22" s="1"/>
      <c r="X22" s="1"/>
      <c r="Y22" s="1"/>
      <c r="Z22" s="1"/>
    </row>
    <row r="23" spans="1:26" ht="38.4" x14ac:dyDescent="0.3">
      <c r="A23" s="14"/>
      <c r="B23" s="151" t="s">
        <v>32</v>
      </c>
      <c r="C23" s="151"/>
      <c r="D23" s="151"/>
      <c r="E23" s="151"/>
      <c r="F23" s="151"/>
      <c r="G23" s="151"/>
      <c r="H23" s="1"/>
      <c r="I23" s="1"/>
      <c r="J23" s="1"/>
      <c r="K23" s="1"/>
      <c r="L23" s="1"/>
      <c r="M23" s="1"/>
      <c r="N23" s="1"/>
      <c r="O23" s="1"/>
      <c r="P23" s="1"/>
      <c r="Q23" s="1"/>
      <c r="R23" s="1"/>
      <c r="S23" s="1"/>
      <c r="T23" s="1"/>
      <c r="U23" s="1"/>
      <c r="V23" s="1"/>
      <c r="W23" s="1"/>
      <c r="X23" s="1"/>
      <c r="Y23" s="1"/>
      <c r="Z23" s="1"/>
    </row>
    <row r="24" spans="1:26" x14ac:dyDescent="0.3">
      <c r="A24" s="14"/>
      <c r="B24" s="14"/>
      <c r="C24" s="14"/>
      <c r="D24" s="14"/>
      <c r="E24" s="14"/>
      <c r="F24" s="14"/>
      <c r="G24" s="14"/>
      <c r="H24" s="1"/>
      <c r="I24" s="1"/>
      <c r="J24" s="1"/>
      <c r="K24" s="1"/>
      <c r="L24" s="1"/>
      <c r="M24" s="1"/>
      <c r="N24" s="1"/>
      <c r="O24" s="1"/>
      <c r="P24" s="1"/>
      <c r="Q24" s="1"/>
      <c r="R24" s="1"/>
      <c r="S24" s="1"/>
      <c r="T24" s="1"/>
      <c r="U24" s="1"/>
      <c r="V24" s="1"/>
      <c r="W24" s="1"/>
      <c r="X24" s="1"/>
      <c r="Y24" s="1"/>
      <c r="Z24" s="1"/>
    </row>
    <row r="25" spans="1:26" ht="43.2" x14ac:dyDescent="0.3">
      <c r="A25" s="54"/>
      <c r="B25" s="14"/>
      <c r="C25" s="102" t="s">
        <v>12</v>
      </c>
      <c r="D25" s="103" t="s">
        <v>13</v>
      </c>
      <c r="E25" s="104" t="s">
        <v>85</v>
      </c>
      <c r="F25" s="105" t="s">
        <v>86</v>
      </c>
      <c r="G25" s="14"/>
      <c r="H25" s="1"/>
      <c r="I25" s="1"/>
      <c r="J25" s="1"/>
      <c r="K25" s="1"/>
      <c r="L25" s="1"/>
      <c r="M25" s="1"/>
      <c r="N25" s="1"/>
      <c r="O25" s="1"/>
      <c r="P25" s="1"/>
      <c r="Q25" s="1"/>
      <c r="R25" s="1"/>
      <c r="S25" s="1"/>
      <c r="T25" s="1"/>
      <c r="U25" s="1"/>
      <c r="V25" s="1"/>
      <c r="W25" s="1"/>
      <c r="X25" s="1"/>
      <c r="Y25" s="1"/>
      <c r="Z25" s="1"/>
    </row>
    <row r="26" spans="1:26" ht="18" x14ac:dyDescent="0.3">
      <c r="A26" s="87"/>
      <c r="B26" s="28" t="s">
        <v>15</v>
      </c>
      <c r="C26" s="96">
        <v>307</v>
      </c>
      <c r="D26" s="97">
        <v>72</v>
      </c>
      <c r="E26" s="100">
        <f>ROUND((C26+D26)/1000,3)</f>
        <v>0.379</v>
      </c>
      <c r="F26" s="171">
        <v>4.9000000000000002E-2</v>
      </c>
      <c r="G26" s="179" t="s">
        <v>11</v>
      </c>
      <c r="H26" s="1"/>
      <c r="I26" s="1"/>
      <c r="J26" s="1"/>
      <c r="K26" s="1"/>
      <c r="L26" s="1"/>
      <c r="M26" s="1"/>
      <c r="N26" s="1"/>
      <c r="O26" s="1"/>
      <c r="P26" s="1"/>
      <c r="Q26" s="1"/>
      <c r="R26" s="1"/>
      <c r="S26" s="1"/>
      <c r="T26" s="1"/>
      <c r="U26" s="1"/>
      <c r="V26" s="1"/>
      <c r="W26" s="1"/>
      <c r="X26" s="1"/>
      <c r="Y26" s="1"/>
      <c r="Z26" s="1"/>
    </row>
    <row r="27" spans="1:26" ht="28.8" x14ac:dyDescent="0.3">
      <c r="A27" s="87"/>
      <c r="B27" s="98" t="s">
        <v>72</v>
      </c>
      <c r="C27" s="96">
        <v>267.31</v>
      </c>
      <c r="D27" s="97">
        <v>62.69</v>
      </c>
      <c r="E27" s="101">
        <f>ROUND((C27+D27)/1000,3)</f>
        <v>0.33</v>
      </c>
      <c r="F27" s="172"/>
      <c r="G27" s="180"/>
      <c r="H27" s="1"/>
      <c r="I27" s="1"/>
      <c r="J27" s="1"/>
      <c r="K27" s="1"/>
      <c r="L27" s="1"/>
      <c r="M27" s="1"/>
      <c r="N27" s="1"/>
      <c r="O27" s="1"/>
      <c r="P27" s="1"/>
      <c r="Q27" s="1"/>
      <c r="R27" s="1"/>
      <c r="S27" s="1"/>
      <c r="T27" s="1"/>
      <c r="U27" s="1"/>
      <c r="V27" s="1"/>
      <c r="W27" s="1"/>
      <c r="X27" s="1"/>
      <c r="Y27" s="1"/>
      <c r="Z27" s="1"/>
    </row>
    <row r="28" spans="1:26" hidden="1" x14ac:dyDescent="0.3">
      <c r="A28" s="87"/>
      <c r="B28" s="91" t="s">
        <v>15</v>
      </c>
      <c r="C28" s="34">
        <v>400.69</v>
      </c>
      <c r="D28" s="35">
        <v>72</v>
      </c>
      <c r="E28" s="36">
        <f>ROUND((C28+D28)/1000,3)</f>
        <v>0.47299999999999998</v>
      </c>
      <c r="F28" s="147">
        <f>E28-E29</f>
        <v>0.11399999999999999</v>
      </c>
      <c r="G28" s="149" t="s">
        <v>9</v>
      </c>
      <c r="H28" s="1"/>
      <c r="I28" s="1"/>
      <c r="J28" s="1"/>
      <c r="K28" s="1"/>
      <c r="L28" s="1"/>
      <c r="M28" s="1"/>
      <c r="N28" s="1"/>
      <c r="O28" s="1"/>
      <c r="P28" s="1"/>
      <c r="Q28" s="1"/>
      <c r="R28" s="1"/>
      <c r="S28" s="1"/>
      <c r="T28" s="1"/>
      <c r="U28" s="1"/>
      <c r="V28" s="1"/>
      <c r="W28" s="1"/>
      <c r="X28" s="1"/>
      <c r="Y28" s="1"/>
      <c r="Z28" s="1"/>
    </row>
    <row r="29" spans="1:26" ht="28.8" hidden="1" x14ac:dyDescent="0.3">
      <c r="A29" s="87"/>
      <c r="B29" s="92" t="s">
        <v>72</v>
      </c>
      <c r="C29" s="37">
        <v>304.32</v>
      </c>
      <c r="D29" s="38">
        <v>54.68</v>
      </c>
      <c r="E29" s="39">
        <f>ROUND((C29+D29)/1000,3)</f>
        <v>0.35899999999999999</v>
      </c>
      <c r="F29" s="148"/>
      <c r="G29" s="150"/>
      <c r="H29" s="1"/>
      <c r="I29" s="1"/>
      <c r="J29" s="1"/>
      <c r="K29" s="1"/>
      <c r="L29" s="1"/>
      <c r="M29" s="1"/>
      <c r="N29" s="1"/>
      <c r="O29" s="1"/>
      <c r="P29" s="1"/>
      <c r="Q29" s="1"/>
      <c r="R29" s="1"/>
      <c r="S29" s="1"/>
      <c r="T29" s="1"/>
      <c r="U29" s="1"/>
      <c r="V29" s="1"/>
      <c r="W29" s="1"/>
      <c r="X29" s="1"/>
      <c r="Y29" s="1"/>
      <c r="Z29" s="1"/>
    </row>
    <row r="30" spans="1:26" hidden="1" x14ac:dyDescent="0.3">
      <c r="A30" s="87"/>
      <c r="B30" s="160" t="s">
        <v>14</v>
      </c>
      <c r="C30" s="161"/>
      <c r="D30" s="161"/>
      <c r="E30" s="161"/>
      <c r="F30" s="162"/>
      <c r="G30" s="40" t="s">
        <v>10</v>
      </c>
      <c r="H30" s="1"/>
      <c r="I30" s="1"/>
      <c r="J30" s="1"/>
      <c r="K30" s="1"/>
      <c r="L30" s="1"/>
      <c r="M30" s="1"/>
      <c r="N30" s="1"/>
      <c r="O30" s="1"/>
      <c r="P30" s="1"/>
      <c r="Q30" s="1"/>
      <c r="R30" s="1"/>
      <c r="S30" s="1"/>
      <c r="T30" s="1"/>
      <c r="U30" s="1"/>
      <c r="V30" s="1"/>
      <c r="W30" s="1"/>
      <c r="X30" s="1"/>
      <c r="Y30" s="1"/>
      <c r="Z30" s="1"/>
    </row>
    <row r="31" spans="1:26" ht="15" thickBot="1" x14ac:dyDescent="0.35">
      <c r="A31" s="54"/>
      <c r="B31" s="14"/>
      <c r="C31" s="14"/>
      <c r="D31" s="14"/>
      <c r="E31" s="14"/>
      <c r="F31" s="14"/>
      <c r="G31" s="14"/>
      <c r="H31" s="1"/>
      <c r="I31" s="1"/>
      <c r="J31" s="1"/>
      <c r="K31" s="1"/>
      <c r="L31" s="1"/>
      <c r="M31" s="1"/>
      <c r="N31" s="1"/>
      <c r="O31" s="1"/>
      <c r="P31" s="1"/>
      <c r="Q31" s="1"/>
      <c r="R31" s="1"/>
      <c r="S31" s="1"/>
      <c r="T31" s="1"/>
      <c r="U31" s="1"/>
      <c r="V31" s="1"/>
      <c r="W31" s="1"/>
      <c r="X31" s="1"/>
      <c r="Y31" s="1"/>
      <c r="Z31" s="1"/>
    </row>
    <row r="32" spans="1:26" ht="14.4" customHeight="1" x14ac:dyDescent="0.3">
      <c r="A32" s="88"/>
      <c r="B32" s="1"/>
      <c r="C32" s="184" t="s">
        <v>78</v>
      </c>
      <c r="D32" s="185"/>
      <c r="E32" s="186"/>
      <c r="F32" s="193"/>
      <c r="G32" s="14"/>
      <c r="H32" s="1"/>
      <c r="I32" s="1"/>
      <c r="J32" s="1"/>
      <c r="K32" s="1"/>
      <c r="L32" s="1"/>
      <c r="M32" s="1"/>
      <c r="N32" s="1"/>
      <c r="O32" s="1"/>
      <c r="P32" s="1"/>
      <c r="Q32" s="1"/>
      <c r="R32" s="1"/>
      <c r="S32" s="1"/>
      <c r="T32" s="1"/>
      <c r="U32" s="1"/>
      <c r="V32" s="1"/>
      <c r="W32" s="1"/>
      <c r="X32" s="1"/>
      <c r="Y32" s="1"/>
      <c r="Z32" s="1"/>
    </row>
    <row r="33" spans="1:26" ht="14.4" customHeight="1" x14ac:dyDescent="0.3">
      <c r="A33" s="1"/>
      <c r="B33" s="1"/>
      <c r="C33" s="187"/>
      <c r="D33" s="188"/>
      <c r="E33" s="189"/>
      <c r="F33" s="194"/>
      <c r="G33" s="14"/>
      <c r="H33" s="1"/>
      <c r="I33" s="1"/>
      <c r="J33" s="1"/>
      <c r="K33" s="1"/>
      <c r="L33" s="1"/>
      <c r="M33" s="1"/>
      <c r="N33" s="1"/>
      <c r="O33" s="1"/>
      <c r="P33" s="1"/>
      <c r="Q33" s="1"/>
      <c r="R33" s="1"/>
      <c r="S33" s="1"/>
      <c r="T33" s="1"/>
      <c r="U33" s="1"/>
      <c r="V33" s="1"/>
      <c r="W33" s="1"/>
      <c r="X33" s="1"/>
      <c r="Y33" s="1"/>
      <c r="Z33" s="1"/>
    </row>
    <row r="34" spans="1:26" ht="45.6" customHeight="1" thickBot="1" x14ac:dyDescent="0.35">
      <c r="A34" s="1"/>
      <c r="B34" s="1"/>
      <c r="C34" s="190"/>
      <c r="D34" s="191"/>
      <c r="E34" s="192"/>
      <c r="F34" s="194"/>
      <c r="G34" s="14"/>
      <c r="H34" s="1"/>
      <c r="I34" s="1"/>
      <c r="J34" s="1"/>
      <c r="K34" s="1"/>
      <c r="L34" s="1"/>
      <c r="M34" s="1"/>
      <c r="N34" s="1"/>
      <c r="O34" s="1"/>
      <c r="P34" s="1"/>
      <c r="Q34" s="1"/>
      <c r="R34" s="1"/>
      <c r="S34" s="1"/>
      <c r="T34" s="1"/>
      <c r="U34" s="1"/>
      <c r="V34" s="1"/>
      <c r="W34" s="1"/>
      <c r="X34" s="1"/>
      <c r="Y34" s="1"/>
      <c r="Z34" s="1"/>
    </row>
    <row r="35" spans="1:26" x14ac:dyDescent="0.3">
      <c r="A35" s="1"/>
      <c r="B35" s="1"/>
      <c r="C35" s="195" t="s">
        <v>79</v>
      </c>
      <c r="D35" s="196"/>
      <c r="E35" s="19">
        <f>E13+G9</f>
        <v>1.14201</v>
      </c>
      <c r="F35" s="80"/>
      <c r="G35" s="14"/>
      <c r="H35" s="1"/>
      <c r="I35" s="1"/>
      <c r="J35" s="1"/>
      <c r="K35" s="1"/>
      <c r="L35" s="1"/>
      <c r="M35" s="1"/>
      <c r="N35" s="1"/>
      <c r="O35" s="1"/>
      <c r="P35" s="1"/>
      <c r="Q35" s="1"/>
      <c r="R35" s="1"/>
      <c r="S35" s="1"/>
      <c r="T35" s="1"/>
      <c r="U35" s="1"/>
      <c r="V35" s="1"/>
      <c r="W35" s="1"/>
      <c r="X35" s="1"/>
      <c r="Y35" s="1"/>
      <c r="Z35" s="1"/>
    </row>
    <row r="36" spans="1:26" x14ac:dyDescent="0.3">
      <c r="A36" s="1"/>
      <c r="B36" s="1"/>
      <c r="C36" s="197" t="s">
        <v>80</v>
      </c>
      <c r="D36" s="197"/>
      <c r="E36" s="15">
        <f>E14+G9</f>
        <v>1.7134100000000001</v>
      </c>
      <c r="F36" s="80"/>
      <c r="G36" s="14"/>
      <c r="H36" s="1"/>
      <c r="I36" s="1"/>
      <c r="J36" s="1"/>
      <c r="K36" s="1"/>
      <c r="L36" s="1"/>
      <c r="M36" s="1"/>
      <c r="N36" s="1"/>
      <c r="O36" s="1"/>
      <c r="P36" s="1"/>
      <c r="Q36" s="1"/>
      <c r="R36" s="1"/>
      <c r="S36" s="1"/>
      <c r="T36" s="1"/>
      <c r="U36" s="1"/>
      <c r="V36" s="1"/>
      <c r="W36" s="1"/>
      <c r="X36" s="1"/>
      <c r="Y36" s="1"/>
      <c r="Z36" s="1"/>
    </row>
    <row r="37" spans="1:26" x14ac:dyDescent="0.3">
      <c r="A37" s="1"/>
      <c r="B37" s="1"/>
      <c r="C37" s="198" t="s">
        <v>40</v>
      </c>
      <c r="D37" s="199"/>
      <c r="E37" s="43">
        <f>IF(D18&gt;=1.4, 0.5, IF(D18&lt;0.85, 0.3, IF(D18&gt;=0.85, 0.4)))</f>
        <v>0.4</v>
      </c>
      <c r="F37" s="81"/>
      <c r="G37" s="14"/>
      <c r="H37" s="1"/>
      <c r="I37" s="1"/>
      <c r="J37" s="1"/>
      <c r="K37" s="1"/>
      <c r="L37" s="1"/>
      <c r="M37" s="1"/>
      <c r="N37" s="1"/>
      <c r="O37" s="1"/>
      <c r="P37" s="1"/>
      <c r="Q37" s="1"/>
      <c r="R37" s="1"/>
      <c r="S37" s="1"/>
      <c r="T37" s="1"/>
      <c r="U37" s="1"/>
      <c r="V37" s="1"/>
      <c r="W37" s="1"/>
      <c r="X37" s="1"/>
      <c r="Y37" s="1"/>
      <c r="Z37" s="1"/>
    </row>
    <row r="38" spans="1:26" ht="18" x14ac:dyDescent="0.35">
      <c r="A38" s="1"/>
      <c r="B38" s="1"/>
      <c r="C38" s="200" t="s">
        <v>26</v>
      </c>
      <c r="D38" s="200"/>
      <c r="E38" s="4">
        <f>(((E36*100)/E35)/100)-1</f>
        <v>0.50034588138457647</v>
      </c>
      <c r="F38" s="82"/>
      <c r="G38" s="14"/>
      <c r="H38" s="1"/>
      <c r="I38" s="1"/>
      <c r="J38" s="1"/>
      <c r="K38" s="1"/>
      <c r="L38" s="1"/>
      <c r="M38" s="1"/>
      <c r="N38" s="1"/>
      <c r="O38" s="1"/>
      <c r="P38" s="1"/>
      <c r="Q38" s="1"/>
      <c r="R38" s="1"/>
      <c r="S38" s="1"/>
      <c r="T38" s="1"/>
      <c r="U38" s="1"/>
      <c r="V38" s="1"/>
      <c r="W38" s="1"/>
      <c r="X38" s="1"/>
      <c r="Y38" s="1"/>
      <c r="Z38" s="1"/>
    </row>
    <row r="39" spans="1:26" ht="18" x14ac:dyDescent="0.35">
      <c r="A39" s="1"/>
      <c r="B39" s="1"/>
      <c r="C39" s="201" t="s">
        <v>29</v>
      </c>
      <c r="D39" s="201"/>
      <c r="E39" s="5">
        <f>E38*E37</f>
        <v>0.20013835255383061</v>
      </c>
      <c r="F39" s="82"/>
      <c r="G39" s="1"/>
      <c r="H39" s="1"/>
      <c r="I39" s="1"/>
      <c r="J39" s="1"/>
      <c r="K39" s="1"/>
      <c r="L39" s="1"/>
      <c r="M39" s="1"/>
      <c r="N39" s="1"/>
      <c r="O39" s="1"/>
      <c r="P39" s="1"/>
      <c r="Q39" s="1"/>
      <c r="R39" s="1"/>
      <c r="S39" s="1"/>
      <c r="T39" s="1"/>
      <c r="U39" s="1"/>
      <c r="V39" s="1"/>
      <c r="W39" s="1"/>
      <c r="X39" s="1"/>
      <c r="Y39" s="1"/>
      <c r="Z39" s="1"/>
    </row>
    <row r="40" spans="1:26" ht="18" x14ac:dyDescent="0.35">
      <c r="A40" s="1"/>
      <c r="B40" s="110" t="s">
        <v>22</v>
      </c>
      <c r="C40" s="202" t="s">
        <v>30</v>
      </c>
      <c r="D40" s="202"/>
      <c r="E40" s="7">
        <v>10000</v>
      </c>
      <c r="F40" s="83"/>
      <c r="H40" s="1"/>
      <c r="I40" s="1"/>
      <c r="J40" s="1"/>
      <c r="K40" s="1"/>
      <c r="L40" s="1"/>
      <c r="M40" s="1"/>
      <c r="N40" s="1"/>
      <c r="O40" s="1"/>
      <c r="P40" s="1"/>
      <c r="Q40" s="1"/>
      <c r="R40" s="1"/>
      <c r="S40" s="1"/>
      <c r="T40" s="1"/>
      <c r="U40" s="1"/>
      <c r="V40" s="1"/>
      <c r="W40" s="1"/>
      <c r="X40" s="1"/>
      <c r="Y40" s="1"/>
      <c r="Z40" s="1"/>
    </row>
    <row r="41" spans="1:26" ht="18" x14ac:dyDescent="0.35">
      <c r="A41" s="1"/>
      <c r="B41" s="57"/>
      <c r="C41" s="203" t="s">
        <v>31</v>
      </c>
      <c r="D41" s="203"/>
      <c r="E41" s="20">
        <f>E40*(1+(E39))</f>
        <v>12001.383525538306</v>
      </c>
      <c r="F41" s="84"/>
      <c r="G41" s="14"/>
      <c r="H41" s="1"/>
      <c r="I41" s="1"/>
      <c r="J41" s="1"/>
      <c r="K41" s="1"/>
      <c r="L41" s="1"/>
      <c r="M41" s="1"/>
      <c r="N41" s="1"/>
      <c r="O41" s="1"/>
      <c r="P41" s="1"/>
      <c r="Q41" s="1"/>
      <c r="R41" s="1"/>
      <c r="S41" s="1"/>
      <c r="T41" s="1"/>
      <c r="U41" s="1"/>
      <c r="V41" s="1"/>
      <c r="W41" s="1"/>
      <c r="X41" s="1"/>
      <c r="Y41" s="1"/>
      <c r="Z41" s="1"/>
    </row>
    <row r="42" spans="1:26" ht="18" x14ac:dyDescent="0.35">
      <c r="A42" s="1"/>
      <c r="B42" s="57"/>
      <c r="C42" s="200" t="s">
        <v>45</v>
      </c>
      <c r="D42" s="200"/>
      <c r="E42" s="21">
        <f>E41-E40</f>
        <v>2001.3835255383055</v>
      </c>
      <c r="F42" s="84"/>
      <c r="G42" s="14"/>
      <c r="H42" s="1"/>
      <c r="I42" s="1"/>
      <c r="J42" s="1"/>
      <c r="K42" s="1"/>
      <c r="L42" s="1"/>
      <c r="M42" s="1"/>
      <c r="N42" s="1"/>
      <c r="O42" s="1"/>
      <c r="P42" s="1"/>
      <c r="Q42" s="1"/>
      <c r="R42" s="1"/>
      <c r="S42" s="1"/>
      <c r="T42" s="1"/>
      <c r="U42" s="1"/>
      <c r="V42" s="1"/>
      <c r="W42" s="1"/>
      <c r="X42" s="1"/>
      <c r="Y42" s="1"/>
      <c r="Z42" s="1"/>
    </row>
    <row r="43" spans="1:26" ht="15" thickBot="1" x14ac:dyDescent="0.35">
      <c r="A43" s="1"/>
      <c r="B43" s="57"/>
      <c r="C43" s="14"/>
      <c r="D43" s="14"/>
      <c r="E43" s="14"/>
      <c r="F43" s="54"/>
      <c r="G43" s="14"/>
      <c r="H43" s="1"/>
      <c r="I43" s="1"/>
      <c r="J43" s="1"/>
      <c r="K43" s="1"/>
      <c r="L43" s="1"/>
      <c r="M43" s="1"/>
      <c r="N43" s="1"/>
      <c r="O43" s="1"/>
      <c r="P43" s="1"/>
      <c r="Q43" s="1"/>
      <c r="R43" s="1"/>
      <c r="S43" s="1"/>
      <c r="T43" s="1"/>
      <c r="U43" s="1"/>
      <c r="V43" s="1"/>
      <c r="W43" s="1"/>
      <c r="X43" s="1"/>
      <c r="Y43" s="1"/>
      <c r="Z43" s="1"/>
    </row>
    <row r="44" spans="1:26" ht="14.4" customHeight="1" x14ac:dyDescent="0.3">
      <c r="A44" s="1"/>
      <c r="B44" s="57"/>
      <c r="C44" s="184" t="s">
        <v>77</v>
      </c>
      <c r="D44" s="185"/>
      <c r="E44" s="186"/>
      <c r="F44" s="193"/>
      <c r="G44" s="14"/>
      <c r="H44" s="1"/>
      <c r="I44" s="1"/>
      <c r="J44" s="1"/>
      <c r="K44" s="1"/>
      <c r="L44" s="1"/>
      <c r="M44" s="1"/>
      <c r="N44" s="1"/>
      <c r="O44" s="1"/>
      <c r="P44" s="1"/>
      <c r="Q44" s="1"/>
      <c r="R44" s="1"/>
      <c r="S44" s="1"/>
      <c r="T44" s="1"/>
      <c r="U44" s="1"/>
      <c r="V44" s="1"/>
      <c r="W44" s="1"/>
      <c r="X44" s="1"/>
      <c r="Y44" s="1"/>
      <c r="Z44" s="1"/>
    </row>
    <row r="45" spans="1:26" ht="14.4" customHeight="1" x14ac:dyDescent="0.3">
      <c r="A45" s="1"/>
      <c r="B45" s="57"/>
      <c r="C45" s="187"/>
      <c r="D45" s="188"/>
      <c r="E45" s="189"/>
      <c r="F45" s="194"/>
      <c r="G45" s="14"/>
      <c r="H45" s="1"/>
      <c r="I45" s="1"/>
      <c r="J45" s="1"/>
      <c r="K45" s="1"/>
      <c r="L45" s="1"/>
      <c r="M45" s="1"/>
      <c r="N45" s="1"/>
      <c r="O45" s="1"/>
      <c r="P45" s="1"/>
      <c r="Q45" s="1"/>
      <c r="R45" s="1"/>
      <c r="S45" s="1"/>
      <c r="T45" s="1"/>
      <c r="U45" s="1"/>
      <c r="V45" s="1"/>
      <c r="W45" s="1"/>
      <c r="X45" s="1"/>
      <c r="Y45" s="1"/>
      <c r="Z45" s="1"/>
    </row>
    <row r="46" spans="1:26" ht="42" customHeight="1" thickBot="1" x14ac:dyDescent="0.35">
      <c r="A46" s="1"/>
      <c r="B46" s="57"/>
      <c r="C46" s="190"/>
      <c r="D46" s="191"/>
      <c r="E46" s="192"/>
      <c r="F46" s="194"/>
      <c r="G46" s="14"/>
      <c r="H46" s="1"/>
      <c r="I46" s="1"/>
      <c r="J46" s="1"/>
      <c r="K46" s="1"/>
      <c r="L46" s="1"/>
      <c r="M46" s="1"/>
      <c r="N46" s="1"/>
      <c r="O46" s="1"/>
      <c r="P46" s="1"/>
      <c r="Q46" s="1"/>
      <c r="R46" s="1"/>
      <c r="S46" s="1"/>
      <c r="T46" s="1"/>
      <c r="U46" s="1"/>
      <c r="V46" s="1"/>
      <c r="W46" s="1"/>
      <c r="X46" s="1"/>
      <c r="Y46" s="1"/>
      <c r="Z46" s="1"/>
    </row>
    <row r="47" spans="1:26" x14ac:dyDescent="0.3">
      <c r="A47" s="1"/>
      <c r="B47" s="57"/>
      <c r="C47" s="195" t="s">
        <v>79</v>
      </c>
      <c r="D47" s="196"/>
      <c r="E47" s="19">
        <f>E13+G9</f>
        <v>1.14201</v>
      </c>
      <c r="F47" s="80"/>
      <c r="G47" s="14"/>
      <c r="H47" s="1"/>
      <c r="I47" s="1"/>
      <c r="J47" s="1"/>
      <c r="K47" s="1"/>
      <c r="L47" s="1"/>
      <c r="M47" s="1"/>
      <c r="N47" s="1"/>
      <c r="O47" s="1"/>
      <c r="P47" s="1"/>
      <c r="Q47" s="1"/>
      <c r="R47" s="1"/>
      <c r="S47" s="1"/>
      <c r="T47" s="1"/>
      <c r="U47" s="1"/>
      <c r="V47" s="1"/>
      <c r="W47" s="1"/>
      <c r="X47" s="1"/>
      <c r="Y47" s="1"/>
      <c r="Z47" s="1"/>
    </row>
    <row r="48" spans="1:26" x14ac:dyDescent="0.3">
      <c r="A48" s="1"/>
      <c r="B48" s="57"/>
      <c r="C48" s="197" t="s">
        <v>80</v>
      </c>
      <c r="D48" s="197"/>
      <c r="E48" s="15">
        <f>E14+G9</f>
        <v>1.7134100000000001</v>
      </c>
      <c r="F48" s="80"/>
      <c r="G48" s="14"/>
      <c r="H48" s="1"/>
      <c r="I48" s="1"/>
      <c r="J48" s="1"/>
      <c r="K48" s="1"/>
      <c r="L48" s="1"/>
      <c r="M48" s="1"/>
      <c r="N48" s="1"/>
      <c r="O48" s="1"/>
      <c r="P48" s="1"/>
      <c r="Q48" s="1"/>
      <c r="R48" s="1"/>
      <c r="S48" s="1"/>
      <c r="T48" s="1"/>
      <c r="U48" s="1"/>
      <c r="V48" s="1"/>
      <c r="W48" s="1"/>
      <c r="X48" s="1"/>
      <c r="Y48" s="1"/>
      <c r="Z48" s="1"/>
    </row>
    <row r="49" spans="1:26" x14ac:dyDescent="0.3">
      <c r="A49" s="1"/>
      <c r="B49" s="57"/>
      <c r="C49" s="198" t="s">
        <v>40</v>
      </c>
      <c r="D49" s="199"/>
      <c r="E49" s="43">
        <f>IF(D18&gt;=1.8, 0.4, IF(D18&lt;0.95, 0.2, IF(D18&gt;=0.95, 0.3)))</f>
        <v>0.3</v>
      </c>
      <c r="F49" s="81"/>
      <c r="G49" s="14"/>
      <c r="H49" s="1"/>
      <c r="I49" s="1"/>
      <c r="J49" s="1"/>
      <c r="K49" s="1"/>
      <c r="L49" s="1"/>
      <c r="M49" s="1"/>
      <c r="N49" s="1"/>
      <c r="O49" s="1"/>
      <c r="P49" s="1"/>
      <c r="Q49" s="1"/>
      <c r="R49" s="1"/>
      <c r="S49" s="1"/>
      <c r="T49" s="1"/>
      <c r="U49" s="1"/>
      <c r="V49" s="1"/>
      <c r="W49" s="1"/>
      <c r="X49" s="1"/>
      <c r="Y49" s="1"/>
      <c r="Z49" s="1"/>
    </row>
    <row r="50" spans="1:26" ht="18" x14ac:dyDescent="0.35">
      <c r="A50" s="1"/>
      <c r="B50" s="57"/>
      <c r="C50" s="200" t="s">
        <v>26</v>
      </c>
      <c r="D50" s="200"/>
      <c r="E50" s="4">
        <f>(((E48*100)/E47)/100)-1</f>
        <v>0.50034588138457647</v>
      </c>
      <c r="F50" s="82"/>
      <c r="G50" s="14"/>
      <c r="H50" s="1"/>
      <c r="I50" s="1"/>
      <c r="J50" s="1"/>
      <c r="K50" s="1"/>
      <c r="L50" s="1"/>
      <c r="M50" s="1"/>
      <c r="N50" s="1"/>
      <c r="O50" s="1"/>
      <c r="P50" s="1"/>
      <c r="Q50" s="1"/>
      <c r="R50" s="1"/>
      <c r="S50" s="1"/>
      <c r="T50" s="1"/>
      <c r="U50" s="1"/>
      <c r="V50" s="1"/>
      <c r="W50" s="1"/>
      <c r="X50" s="1"/>
      <c r="Y50" s="1"/>
      <c r="Z50" s="1"/>
    </row>
    <row r="51" spans="1:26" ht="18" x14ac:dyDescent="0.35">
      <c r="A51" s="1"/>
      <c r="B51" s="57"/>
      <c r="C51" s="201" t="s">
        <v>29</v>
      </c>
      <c r="D51" s="201"/>
      <c r="E51" s="5">
        <f>E50*E49</f>
        <v>0.15010376441537293</v>
      </c>
      <c r="F51" s="82"/>
      <c r="G51" s="1"/>
      <c r="H51" s="1"/>
      <c r="I51" s="1"/>
      <c r="J51" s="1"/>
      <c r="K51" s="1"/>
      <c r="L51" s="1"/>
      <c r="M51" s="1"/>
      <c r="N51" s="1"/>
      <c r="O51" s="1"/>
      <c r="P51" s="1"/>
      <c r="Q51" s="1"/>
      <c r="R51" s="1"/>
      <c r="S51" s="1"/>
      <c r="T51" s="1"/>
      <c r="U51" s="1"/>
      <c r="V51" s="1"/>
      <c r="W51" s="1"/>
      <c r="X51" s="1"/>
      <c r="Y51" s="1"/>
      <c r="Z51" s="1"/>
    </row>
    <row r="52" spans="1:26" ht="18" x14ac:dyDescent="0.35">
      <c r="A52" s="1"/>
      <c r="B52" s="110" t="s">
        <v>22</v>
      </c>
      <c r="C52" s="202" t="s">
        <v>30</v>
      </c>
      <c r="D52" s="202"/>
      <c r="E52" s="7">
        <v>10000</v>
      </c>
      <c r="F52" s="83"/>
      <c r="H52" s="1"/>
      <c r="I52" s="1"/>
      <c r="J52" s="1"/>
      <c r="K52" s="1"/>
      <c r="L52" s="1"/>
      <c r="M52" s="1"/>
      <c r="N52" s="1"/>
      <c r="O52" s="1"/>
      <c r="P52" s="1"/>
      <c r="Q52" s="1"/>
      <c r="R52" s="1"/>
      <c r="S52" s="1"/>
      <c r="T52" s="1"/>
      <c r="U52" s="1"/>
      <c r="V52" s="1"/>
      <c r="W52" s="1"/>
      <c r="X52" s="1"/>
      <c r="Y52" s="1"/>
      <c r="Z52" s="1"/>
    </row>
    <row r="53" spans="1:26" ht="18" x14ac:dyDescent="0.35">
      <c r="A53" s="1"/>
      <c r="B53" s="111"/>
      <c r="C53" s="204" t="s">
        <v>31</v>
      </c>
      <c r="D53" s="204"/>
      <c r="E53" s="20">
        <f>E52*(1+(E51))</f>
        <v>11501.037644153728</v>
      </c>
      <c r="F53" s="84"/>
      <c r="G53" s="14"/>
      <c r="H53" s="1"/>
      <c r="I53" s="1"/>
      <c r="J53" s="1"/>
      <c r="K53" s="1"/>
      <c r="L53" s="1"/>
      <c r="M53" s="1"/>
      <c r="N53" s="1"/>
      <c r="O53" s="1"/>
      <c r="P53" s="1"/>
      <c r="Q53" s="1"/>
      <c r="R53" s="1"/>
      <c r="S53" s="1"/>
      <c r="T53" s="1"/>
      <c r="U53" s="1"/>
      <c r="V53" s="1"/>
      <c r="W53" s="1"/>
      <c r="X53" s="1"/>
      <c r="Y53" s="1"/>
      <c r="Z53" s="1"/>
    </row>
    <row r="54" spans="1:26" ht="18" x14ac:dyDescent="0.35">
      <c r="A54" s="1"/>
      <c r="B54" s="57"/>
      <c r="C54" s="200" t="s">
        <v>45</v>
      </c>
      <c r="D54" s="200"/>
      <c r="E54" s="21">
        <f>E53-E52</f>
        <v>1501.0376441537283</v>
      </c>
      <c r="F54" s="84"/>
      <c r="G54" s="14"/>
      <c r="H54" s="1"/>
      <c r="I54" s="1"/>
      <c r="J54" s="1"/>
      <c r="K54" s="1"/>
      <c r="L54" s="1"/>
      <c r="M54" s="1"/>
      <c r="N54" s="1"/>
      <c r="O54" s="1"/>
      <c r="P54" s="1"/>
      <c r="Q54" s="1"/>
      <c r="R54" s="1"/>
      <c r="S54" s="1"/>
      <c r="T54" s="1"/>
      <c r="U54" s="1"/>
      <c r="V54" s="1"/>
      <c r="W54" s="1"/>
      <c r="X54" s="1"/>
      <c r="Y54" s="1"/>
      <c r="Z54" s="1"/>
    </row>
    <row r="55" spans="1:26" ht="15" thickBot="1" x14ac:dyDescent="0.35">
      <c r="A55" s="1"/>
      <c r="B55" s="57"/>
      <c r="C55" s="14"/>
      <c r="D55" s="14"/>
      <c r="E55" s="14"/>
      <c r="F55" s="54"/>
      <c r="G55" s="14"/>
      <c r="H55" s="1"/>
      <c r="I55" s="1"/>
      <c r="J55" s="1"/>
      <c r="K55" s="1"/>
      <c r="L55" s="1"/>
      <c r="M55" s="1"/>
      <c r="N55" s="1"/>
      <c r="O55" s="1"/>
      <c r="P55" s="1"/>
      <c r="Q55" s="1"/>
      <c r="R55" s="1"/>
      <c r="S55" s="1"/>
      <c r="T55" s="1"/>
      <c r="U55" s="1"/>
      <c r="V55" s="1"/>
      <c r="W55" s="1"/>
      <c r="X55" s="1"/>
      <c r="Y55" s="1"/>
      <c r="Z55" s="1"/>
    </row>
    <row r="56" spans="1:26" ht="14.4" customHeight="1" x14ac:dyDescent="0.3">
      <c r="A56" s="1"/>
      <c r="B56" s="57"/>
      <c r="C56" s="184" t="s">
        <v>76</v>
      </c>
      <c r="D56" s="185"/>
      <c r="E56" s="186"/>
      <c r="F56" s="193"/>
      <c r="G56" s="14"/>
      <c r="H56" s="1"/>
      <c r="I56" s="1"/>
      <c r="J56" s="1"/>
      <c r="K56" s="1"/>
      <c r="L56" s="1"/>
      <c r="M56" s="1"/>
      <c r="N56" s="1"/>
      <c r="O56" s="1"/>
      <c r="P56" s="1"/>
      <c r="Q56" s="1"/>
      <c r="R56" s="1"/>
      <c r="S56" s="1"/>
      <c r="T56" s="1"/>
      <c r="U56" s="1"/>
      <c r="V56" s="1"/>
      <c r="W56" s="1"/>
      <c r="X56" s="1"/>
      <c r="Y56" s="1"/>
      <c r="Z56" s="1"/>
    </row>
    <row r="57" spans="1:26" ht="10.199999999999999" customHeight="1" x14ac:dyDescent="0.3">
      <c r="A57" s="1"/>
      <c r="B57" s="57"/>
      <c r="C57" s="187"/>
      <c r="D57" s="188"/>
      <c r="E57" s="189"/>
      <c r="F57" s="194"/>
      <c r="G57" s="14"/>
      <c r="H57" s="1"/>
      <c r="I57" s="1"/>
      <c r="J57" s="1"/>
      <c r="K57" s="1"/>
      <c r="L57" s="1"/>
      <c r="M57" s="1"/>
      <c r="N57" s="1"/>
      <c r="O57" s="1"/>
      <c r="P57" s="1"/>
      <c r="Q57" s="1"/>
      <c r="R57" s="1"/>
      <c r="S57" s="1"/>
      <c r="T57" s="1"/>
      <c r="U57" s="1"/>
      <c r="V57" s="1"/>
      <c r="W57" s="1"/>
      <c r="X57" s="1"/>
      <c r="Y57" s="1"/>
      <c r="Z57" s="1"/>
    </row>
    <row r="58" spans="1:26" ht="45.6" customHeight="1" thickBot="1" x14ac:dyDescent="0.35">
      <c r="A58" s="1"/>
      <c r="B58" s="57"/>
      <c r="C58" s="190"/>
      <c r="D58" s="191"/>
      <c r="E58" s="192"/>
      <c r="F58" s="194"/>
      <c r="G58" s="14"/>
      <c r="H58" s="1"/>
      <c r="I58" s="1"/>
      <c r="J58" s="1"/>
      <c r="K58" s="1"/>
      <c r="L58" s="1"/>
      <c r="M58" s="1"/>
      <c r="N58" s="1"/>
      <c r="O58" s="1"/>
      <c r="P58" s="1"/>
      <c r="Q58" s="1"/>
      <c r="R58" s="1"/>
      <c r="S58" s="1"/>
      <c r="T58" s="1"/>
      <c r="U58" s="1"/>
      <c r="V58" s="1"/>
      <c r="W58" s="1"/>
      <c r="X58" s="1"/>
      <c r="Y58" s="1"/>
      <c r="Z58" s="1"/>
    </row>
    <row r="59" spans="1:26" x14ac:dyDescent="0.3">
      <c r="A59" s="1"/>
      <c r="B59" s="57"/>
      <c r="C59" s="195" t="s">
        <v>79</v>
      </c>
      <c r="D59" s="196"/>
      <c r="E59" s="19">
        <f>E13+G9</f>
        <v>1.14201</v>
      </c>
      <c r="F59" s="80"/>
      <c r="G59" s="14"/>
      <c r="H59" s="1"/>
      <c r="I59" s="1"/>
      <c r="J59" s="1"/>
      <c r="K59" s="1"/>
      <c r="L59" s="1"/>
      <c r="M59" s="1"/>
      <c r="N59" s="1"/>
      <c r="O59" s="1"/>
      <c r="P59" s="1"/>
      <c r="Q59" s="1"/>
      <c r="R59" s="1"/>
      <c r="S59" s="1"/>
      <c r="T59" s="1"/>
      <c r="U59" s="1"/>
      <c r="V59" s="1"/>
      <c r="W59" s="1"/>
      <c r="X59" s="1"/>
      <c r="Y59" s="1"/>
      <c r="Z59" s="1"/>
    </row>
    <row r="60" spans="1:26" x14ac:dyDescent="0.3">
      <c r="A60" s="1"/>
      <c r="B60" s="57"/>
      <c r="C60" s="197" t="s">
        <v>80</v>
      </c>
      <c r="D60" s="197"/>
      <c r="E60" s="15">
        <f>E14+G9</f>
        <v>1.7134100000000001</v>
      </c>
      <c r="F60" s="80"/>
      <c r="G60" s="14"/>
      <c r="H60" s="1"/>
      <c r="I60" s="1"/>
      <c r="J60" s="1"/>
      <c r="K60" s="1"/>
      <c r="L60" s="1"/>
      <c r="M60" s="1"/>
      <c r="N60" s="1"/>
      <c r="O60" s="1"/>
      <c r="P60" s="1"/>
      <c r="Q60" s="1"/>
      <c r="R60" s="1"/>
      <c r="S60" s="1"/>
      <c r="T60" s="1"/>
      <c r="U60" s="1"/>
      <c r="V60" s="1"/>
      <c r="W60" s="1"/>
      <c r="X60" s="1"/>
      <c r="Y60" s="1"/>
      <c r="Z60" s="1"/>
    </row>
    <row r="61" spans="1:26" x14ac:dyDescent="0.3">
      <c r="A61" s="1"/>
      <c r="B61" s="57"/>
      <c r="C61" s="198" t="s">
        <v>40</v>
      </c>
      <c r="D61" s="199"/>
      <c r="E61" s="43">
        <f>IF(D18&gt;=1.95, 0.3, IF(D18&lt;0.7, 0.1, IF(D18&gt;=0.7, 0.2)))</f>
        <v>0.2</v>
      </c>
      <c r="F61" s="81"/>
      <c r="G61" s="14"/>
      <c r="H61" s="1"/>
      <c r="I61" s="1"/>
      <c r="J61" s="1"/>
      <c r="K61" s="1"/>
      <c r="L61" s="1"/>
      <c r="M61" s="1"/>
      <c r="N61" s="1"/>
      <c r="O61" s="1"/>
      <c r="P61" s="1"/>
      <c r="Q61" s="1"/>
      <c r="R61" s="1"/>
      <c r="S61" s="1"/>
      <c r="T61" s="1"/>
      <c r="U61" s="1"/>
      <c r="V61" s="1"/>
      <c r="W61" s="1"/>
      <c r="X61" s="1"/>
      <c r="Y61" s="1"/>
      <c r="Z61" s="1"/>
    </row>
    <row r="62" spans="1:26" ht="18" x14ac:dyDescent="0.35">
      <c r="A62" s="1"/>
      <c r="B62" s="57"/>
      <c r="C62" s="200" t="s">
        <v>26</v>
      </c>
      <c r="D62" s="200"/>
      <c r="E62" s="4">
        <f>(((E60*100)/E59)/100)-1</f>
        <v>0.50034588138457647</v>
      </c>
      <c r="F62" s="82"/>
      <c r="G62" s="1"/>
      <c r="H62" s="1"/>
      <c r="I62" s="1"/>
      <c r="J62" s="1"/>
      <c r="K62" s="1"/>
      <c r="L62" s="1"/>
      <c r="M62" s="1"/>
      <c r="N62" s="1"/>
      <c r="O62" s="1"/>
      <c r="P62" s="1"/>
      <c r="Q62" s="1"/>
      <c r="R62" s="1"/>
      <c r="S62" s="1"/>
      <c r="T62" s="1"/>
      <c r="U62" s="1"/>
      <c r="V62" s="1"/>
      <c r="W62" s="1"/>
      <c r="X62" s="1"/>
      <c r="Y62" s="1"/>
      <c r="Z62" s="1"/>
    </row>
    <row r="63" spans="1:26" ht="18" x14ac:dyDescent="0.35">
      <c r="A63" s="1"/>
      <c r="B63" s="57"/>
      <c r="C63" s="201" t="s">
        <v>29</v>
      </c>
      <c r="D63" s="201"/>
      <c r="E63" s="5">
        <f>E62*E61</f>
        <v>0.10006917627691531</v>
      </c>
      <c r="F63" s="82"/>
      <c r="G63" s="1"/>
      <c r="H63" s="1"/>
      <c r="I63" s="1"/>
      <c r="J63" s="1"/>
      <c r="K63" s="1"/>
      <c r="L63" s="1"/>
      <c r="M63" s="1"/>
      <c r="N63" s="1"/>
      <c r="O63" s="1"/>
      <c r="P63" s="1"/>
      <c r="Q63" s="1"/>
      <c r="R63" s="1"/>
      <c r="S63" s="1"/>
      <c r="T63" s="1"/>
      <c r="U63" s="1"/>
      <c r="V63" s="1"/>
      <c r="W63" s="1"/>
      <c r="X63" s="1"/>
      <c r="Y63" s="1"/>
      <c r="Z63" s="1"/>
    </row>
    <row r="64" spans="1:26" ht="18" x14ac:dyDescent="0.35">
      <c r="A64" s="1"/>
      <c r="B64" s="112" t="s">
        <v>22</v>
      </c>
      <c r="C64" s="202" t="s">
        <v>30</v>
      </c>
      <c r="D64" s="202"/>
      <c r="E64" s="7">
        <v>10000</v>
      </c>
      <c r="F64" s="83"/>
      <c r="H64" s="1"/>
      <c r="I64" s="1"/>
      <c r="J64" s="1"/>
      <c r="K64" s="1"/>
      <c r="L64" s="1"/>
      <c r="M64" s="1"/>
      <c r="N64" s="1"/>
      <c r="O64" s="1"/>
      <c r="P64" s="1"/>
      <c r="Q64" s="1"/>
      <c r="R64" s="1"/>
      <c r="S64" s="1"/>
      <c r="T64" s="1"/>
      <c r="U64" s="1"/>
      <c r="V64" s="1"/>
      <c r="W64" s="1"/>
      <c r="X64" s="1"/>
      <c r="Y64" s="1"/>
      <c r="Z64" s="1"/>
    </row>
    <row r="65" spans="1:26" ht="18" x14ac:dyDescent="0.35">
      <c r="A65" s="1"/>
      <c r="B65" s="1"/>
      <c r="C65" s="203" t="s">
        <v>31</v>
      </c>
      <c r="D65" s="203"/>
      <c r="E65" s="20">
        <f>E64*(1+(E63))</f>
        <v>11000.691762769153</v>
      </c>
      <c r="F65" s="84"/>
      <c r="G65" s="1"/>
      <c r="H65" s="1"/>
      <c r="I65" s="1"/>
      <c r="J65" s="1"/>
      <c r="K65" s="1"/>
      <c r="L65" s="1"/>
      <c r="M65" s="1"/>
      <c r="N65" s="1"/>
      <c r="O65" s="1"/>
      <c r="P65" s="1"/>
      <c r="Q65" s="1"/>
      <c r="R65" s="1"/>
      <c r="S65" s="1"/>
      <c r="T65" s="1"/>
      <c r="U65" s="1"/>
      <c r="V65" s="1"/>
      <c r="W65" s="1"/>
      <c r="X65" s="1"/>
      <c r="Y65" s="1"/>
      <c r="Z65" s="1"/>
    </row>
    <row r="66" spans="1:26" ht="18" x14ac:dyDescent="0.35">
      <c r="A66" s="1"/>
      <c r="B66" s="1"/>
      <c r="C66" s="200" t="s">
        <v>45</v>
      </c>
      <c r="D66" s="200"/>
      <c r="E66" s="21">
        <f>E65-E64</f>
        <v>1000.6917627691528</v>
      </c>
      <c r="F66" s="84"/>
      <c r="G66" s="1"/>
      <c r="H66" s="1"/>
      <c r="I66" s="1"/>
      <c r="J66" s="1"/>
      <c r="K66" s="1"/>
      <c r="L66" s="1"/>
      <c r="M66" s="1"/>
      <c r="N66" s="1"/>
      <c r="O66" s="1"/>
      <c r="P66" s="1"/>
      <c r="Q66" s="1"/>
      <c r="R66" s="1"/>
      <c r="S66" s="1"/>
      <c r="T66" s="1"/>
      <c r="U66" s="1"/>
      <c r="V66" s="1"/>
      <c r="W66" s="1"/>
      <c r="X66" s="1"/>
      <c r="Y66" s="1"/>
      <c r="Z66" s="1"/>
    </row>
    <row r="67" spans="1:26"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4" customHeight="1" x14ac:dyDescent="0.3">
      <c r="A68" s="1"/>
      <c r="B68" s="177" t="s">
        <v>44</v>
      </c>
      <c r="C68" s="177"/>
      <c r="D68" s="177"/>
      <c r="E68" s="177"/>
      <c r="F68" s="177"/>
      <c r="G68" s="177"/>
      <c r="H68" s="1"/>
      <c r="I68" s="1"/>
      <c r="J68" s="1"/>
      <c r="K68" s="1"/>
      <c r="L68" s="1"/>
      <c r="M68" s="1"/>
      <c r="N68" s="1"/>
      <c r="O68" s="1"/>
      <c r="P68" s="1"/>
      <c r="Q68" s="1"/>
      <c r="R68" s="1"/>
      <c r="S68" s="1"/>
      <c r="T68" s="1"/>
      <c r="U68" s="1"/>
      <c r="V68" s="1"/>
      <c r="W68" s="1"/>
      <c r="X68" s="1"/>
      <c r="Y68" s="1"/>
      <c r="Z68" s="1"/>
    </row>
    <row r="69" spans="1:26" ht="199.8" customHeight="1" x14ac:dyDescent="0.3">
      <c r="A69" s="1"/>
      <c r="B69" s="177"/>
      <c r="C69" s="177"/>
      <c r="D69" s="177"/>
      <c r="E69" s="177"/>
      <c r="F69" s="177"/>
      <c r="G69" s="177"/>
      <c r="H69" s="1"/>
      <c r="I69" s="1"/>
      <c r="J69" s="1"/>
      <c r="K69" s="1"/>
      <c r="L69" s="1"/>
      <c r="M69" s="1"/>
      <c r="N69" s="1"/>
      <c r="O69" s="1"/>
      <c r="P69" s="1"/>
      <c r="Q69" s="1"/>
      <c r="R69" s="1"/>
      <c r="S69" s="1"/>
      <c r="T69" s="1"/>
      <c r="U69" s="1"/>
      <c r="V69" s="1"/>
      <c r="W69" s="1"/>
      <c r="X69" s="1"/>
      <c r="Y69" s="1"/>
      <c r="Z69" s="1"/>
    </row>
    <row r="70" spans="1:26"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sheetData>
  <sheetProtection algorithmName="SHA-512" hashValue="K3f2KD5jnUIhRC2EicnwaArwU6p7/rtgZLwBgbBjAxACSpgtvX+6h/2fPVwlzYGVlqrN7oI3tx2+dkElkWvO1A==" saltValue="mn+PboXf5ZpM3wbnfuoENA==" spinCount="100000" sheet="1" objects="1" scenarios="1"/>
  <mergeCells count="50">
    <mergeCell ref="C63:D63"/>
    <mergeCell ref="C64:D64"/>
    <mergeCell ref="C65:D65"/>
    <mergeCell ref="C66:D66"/>
    <mergeCell ref="B68:G69"/>
    <mergeCell ref="F56:F58"/>
    <mergeCell ref="C59:D59"/>
    <mergeCell ref="C60:D60"/>
    <mergeCell ref="C61:D61"/>
    <mergeCell ref="C62:D62"/>
    <mergeCell ref="C56:E58"/>
    <mergeCell ref="C47:D47"/>
    <mergeCell ref="C48:D48"/>
    <mergeCell ref="C54:D54"/>
    <mergeCell ref="C38:D38"/>
    <mergeCell ref="C39:D39"/>
    <mergeCell ref="C40:D40"/>
    <mergeCell ref="C41:D41"/>
    <mergeCell ref="C42:D42"/>
    <mergeCell ref="C49:D49"/>
    <mergeCell ref="C50:D50"/>
    <mergeCell ref="C51:D51"/>
    <mergeCell ref="C52:D52"/>
    <mergeCell ref="C53:D53"/>
    <mergeCell ref="B5:G5"/>
    <mergeCell ref="B6:G6"/>
    <mergeCell ref="B3:G3"/>
    <mergeCell ref="B4:G4"/>
    <mergeCell ref="C44:E46"/>
    <mergeCell ref="F44:F46"/>
    <mergeCell ref="C32:E34"/>
    <mergeCell ref="F32:F34"/>
    <mergeCell ref="C35:D35"/>
    <mergeCell ref="C36:D36"/>
    <mergeCell ref="C37:D37"/>
    <mergeCell ref="B30:F30"/>
    <mergeCell ref="G28:G29"/>
    <mergeCell ref="G26:G27"/>
    <mergeCell ref="B13:C13"/>
    <mergeCell ref="B14:C14"/>
    <mergeCell ref="B7:G7"/>
    <mergeCell ref="B10:D10"/>
    <mergeCell ref="F28:F29"/>
    <mergeCell ref="D9:F9"/>
    <mergeCell ref="I13:K13"/>
    <mergeCell ref="I14:K14"/>
    <mergeCell ref="C16:D16"/>
    <mergeCell ref="F26:F27"/>
    <mergeCell ref="G13:G14"/>
    <mergeCell ref="B23:G23"/>
  </mergeCells>
  <phoneticPr fontId="10" type="noConversion"/>
  <hyperlinks>
    <hyperlink ref="B5" r:id="rId1" xr:uid="{9AFF8187-DFAA-42BF-BC44-19279ECBB510}"/>
    <hyperlink ref="B6" r:id="rId2" xr:uid="{5A493718-6F85-422C-9290-9E2E36A96AF4}"/>
  </hyperlinks>
  <printOptions horizontalCentered="1"/>
  <pageMargins left="0.70866141732283472" right="0.70866141732283472" top="0" bottom="0" header="0.31496062992125984" footer="0.31496062992125984"/>
  <pageSetup paperSize="9" scale="54"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7C39D-FA58-449B-8A38-1B197BD6002A}">
  <sheetPr>
    <pageSetUpPr fitToPage="1"/>
  </sheetPr>
  <dimension ref="A1:AA177"/>
  <sheetViews>
    <sheetView tabSelected="1" topLeftCell="A14" zoomScale="86" zoomScaleNormal="85" workbookViewId="0">
      <selection activeCell="D55" sqref="D55"/>
    </sheetView>
  </sheetViews>
  <sheetFormatPr baseColWidth="10" defaultColWidth="11.5546875" defaultRowHeight="14.4" x14ac:dyDescent="0.3"/>
  <cols>
    <col min="1" max="1" width="13.33203125" style="8" customWidth="1"/>
    <col min="2" max="2" width="26" style="8" customWidth="1"/>
    <col min="3" max="3" width="28.5546875" style="8" customWidth="1"/>
    <col min="4" max="4" width="32.33203125" style="8" customWidth="1"/>
    <col min="5" max="5" width="26.33203125" style="8" customWidth="1"/>
    <col min="6" max="6" width="17.6640625" style="8" customWidth="1"/>
    <col min="7" max="7" width="22.109375" style="8" customWidth="1"/>
    <col min="8" max="16384" width="11.5546875" style="8"/>
  </cols>
  <sheetData>
    <row r="1" spans="1:27" x14ac:dyDescent="0.3">
      <c r="A1" s="1"/>
      <c r="B1" s="1"/>
      <c r="C1" s="1"/>
      <c r="D1" s="1"/>
      <c r="E1" s="1"/>
      <c r="F1" s="1"/>
      <c r="G1" s="1"/>
      <c r="H1" s="1"/>
      <c r="I1" s="1"/>
      <c r="J1" s="1"/>
      <c r="K1" s="1"/>
    </row>
    <row r="2" spans="1:27" x14ac:dyDescent="0.3">
      <c r="A2" s="14"/>
      <c r="B2" s="1"/>
      <c r="C2" s="1"/>
      <c r="D2" s="1"/>
      <c r="E2" s="1"/>
      <c r="F2" s="1"/>
      <c r="G2" s="14"/>
      <c r="H2" s="1"/>
      <c r="I2" s="1"/>
      <c r="J2" s="1"/>
      <c r="K2" s="1"/>
      <c r="L2" s="1"/>
      <c r="M2" s="1"/>
      <c r="N2" s="1"/>
      <c r="O2" s="1"/>
      <c r="P2" s="1"/>
      <c r="Q2" s="1"/>
    </row>
    <row r="3" spans="1:27" ht="28.8" x14ac:dyDescent="0.3">
      <c r="A3" s="14"/>
      <c r="B3" s="165" t="s">
        <v>63</v>
      </c>
      <c r="C3" s="165"/>
      <c r="D3" s="165"/>
      <c r="E3" s="165"/>
      <c r="F3" s="165"/>
      <c r="G3" s="165"/>
      <c r="H3" s="1"/>
      <c r="I3" s="1"/>
      <c r="J3" s="1"/>
      <c r="K3" s="1"/>
      <c r="L3" s="1"/>
      <c r="M3" s="1"/>
      <c r="N3" s="1"/>
      <c r="O3" s="1"/>
      <c r="P3" s="1"/>
      <c r="Q3" s="1"/>
    </row>
    <row r="4" spans="1:27" ht="38.4" customHeight="1" x14ac:dyDescent="0.45">
      <c r="A4" s="14"/>
      <c r="B4" s="166" t="s">
        <v>65</v>
      </c>
      <c r="C4" s="166"/>
      <c r="D4" s="166"/>
      <c r="E4" s="166"/>
      <c r="F4" s="166"/>
      <c r="G4" s="166"/>
      <c r="H4" s="1"/>
      <c r="I4" s="1"/>
      <c r="J4" s="1"/>
      <c r="K4" s="1"/>
      <c r="L4" s="1"/>
      <c r="M4" s="1"/>
      <c r="N4" s="1"/>
      <c r="O4" s="1"/>
      <c r="P4" s="1"/>
      <c r="Q4" s="1"/>
      <c r="R4" s="1"/>
      <c r="S4" s="1"/>
      <c r="T4" s="1"/>
      <c r="U4" s="1"/>
      <c r="V4" s="1"/>
      <c r="W4" s="1"/>
      <c r="X4" s="1"/>
      <c r="Y4" s="1"/>
      <c r="Z4" s="1"/>
    </row>
    <row r="5" spans="1:27" ht="38.4" customHeight="1" x14ac:dyDescent="0.3">
      <c r="A5" s="14"/>
      <c r="B5" s="167" t="s">
        <v>33</v>
      </c>
      <c r="C5" s="167"/>
      <c r="D5" s="167"/>
      <c r="E5" s="167"/>
      <c r="F5" s="167"/>
      <c r="G5" s="167"/>
      <c r="H5" s="1"/>
      <c r="I5" s="1"/>
      <c r="J5" s="1"/>
      <c r="K5" s="1"/>
      <c r="L5" s="1"/>
      <c r="M5" s="1"/>
      <c r="N5" s="1"/>
      <c r="O5" s="1"/>
      <c r="P5" s="1"/>
      <c r="Q5" s="1"/>
      <c r="R5" s="1"/>
      <c r="S5" s="1"/>
      <c r="T5" s="1"/>
      <c r="U5" s="1"/>
      <c r="V5" s="1"/>
      <c r="W5" s="1"/>
      <c r="X5" s="1"/>
      <c r="Y5" s="1"/>
      <c r="Z5" s="1"/>
    </row>
    <row r="6" spans="1:27" ht="43.8" customHeight="1" x14ac:dyDescent="0.3">
      <c r="A6" s="14"/>
      <c r="B6" s="168" t="s">
        <v>64</v>
      </c>
      <c r="C6" s="169"/>
      <c r="D6" s="169"/>
      <c r="E6" s="169"/>
      <c r="F6" s="169"/>
      <c r="G6" s="169"/>
      <c r="H6" s="1"/>
      <c r="I6" s="1"/>
      <c r="J6" s="1"/>
      <c r="K6" s="1"/>
      <c r="L6" s="1"/>
      <c r="M6" s="1"/>
      <c r="N6" s="1"/>
      <c r="O6" s="1"/>
      <c r="P6" s="1"/>
      <c r="Q6" s="1"/>
      <c r="R6" s="1"/>
      <c r="S6" s="1"/>
      <c r="T6" s="1"/>
      <c r="U6" s="1"/>
      <c r="V6" s="1"/>
      <c r="W6" s="1"/>
      <c r="X6" s="1"/>
      <c r="Y6" s="1"/>
      <c r="Z6" s="1"/>
    </row>
    <row r="7" spans="1:27" ht="34.799999999999997" customHeight="1" x14ac:dyDescent="0.3">
      <c r="A7" s="14"/>
      <c r="B7" s="164" t="s">
        <v>62</v>
      </c>
      <c r="C7" s="164"/>
      <c r="D7" s="164"/>
      <c r="E7" s="164"/>
      <c r="F7" s="164"/>
      <c r="G7" s="164"/>
      <c r="H7" s="1"/>
      <c r="I7" s="1"/>
      <c r="J7" s="1"/>
      <c r="K7" s="1"/>
      <c r="L7" s="1"/>
      <c r="M7" s="1"/>
      <c r="N7" s="1"/>
      <c r="O7" s="1"/>
      <c r="P7" s="1"/>
      <c r="Q7" s="1"/>
    </row>
    <row r="8" spans="1:27" ht="17.399999999999999" customHeight="1" x14ac:dyDescent="0.3">
      <c r="A8" s="14"/>
      <c r="B8" s="77"/>
      <c r="C8" s="77"/>
      <c r="D8" s="77"/>
      <c r="E8" s="77"/>
      <c r="F8" s="77"/>
      <c r="G8" s="77"/>
      <c r="H8" s="1"/>
      <c r="I8" s="1"/>
      <c r="J8" s="1"/>
      <c r="K8" s="1"/>
      <c r="L8" s="1"/>
      <c r="M8" s="1"/>
      <c r="N8" s="1"/>
      <c r="O8" s="1"/>
      <c r="P8" s="1"/>
      <c r="Q8" s="1"/>
    </row>
    <row r="9" spans="1:27" ht="28.8" hidden="1" customHeight="1" x14ac:dyDescent="0.3">
      <c r="A9" s="14"/>
      <c r="B9" s="14"/>
      <c r="C9" s="78"/>
      <c r="D9" s="142" t="s">
        <v>71</v>
      </c>
      <c r="E9" s="143"/>
      <c r="F9" s="143"/>
      <c r="G9" s="79">
        <v>0</v>
      </c>
      <c r="H9" s="14"/>
      <c r="I9" s="1"/>
      <c r="J9" s="1"/>
      <c r="K9" s="1"/>
      <c r="L9" s="1"/>
      <c r="M9" s="1"/>
      <c r="N9" s="1"/>
      <c r="O9" s="1"/>
      <c r="P9" s="1"/>
      <c r="Q9" s="1"/>
      <c r="R9" s="1"/>
      <c r="S9" s="1"/>
      <c r="T9" s="1"/>
      <c r="U9" s="1"/>
      <c r="V9" s="1"/>
      <c r="W9" s="1"/>
      <c r="X9" s="1"/>
      <c r="Y9" s="1"/>
      <c r="Z9" s="1"/>
      <c r="AA9" s="1"/>
    </row>
    <row r="10" spans="1:27" ht="15" hidden="1" customHeight="1" x14ac:dyDescent="0.4">
      <c r="A10" s="14"/>
      <c r="B10" s="144"/>
      <c r="C10" s="144"/>
      <c r="D10" s="144"/>
      <c r="E10" s="22"/>
      <c r="F10" s="22"/>
      <c r="G10" s="14"/>
      <c r="H10" s="1"/>
      <c r="I10" s="1"/>
      <c r="J10" s="1"/>
      <c r="K10" s="1"/>
      <c r="L10" s="1"/>
      <c r="M10" s="1"/>
      <c r="N10" s="1"/>
      <c r="O10" s="1"/>
      <c r="P10" s="1"/>
      <c r="Q10" s="1"/>
      <c r="R10" s="1"/>
      <c r="S10" s="1"/>
      <c r="T10" s="1"/>
      <c r="U10" s="1"/>
      <c r="V10" s="1"/>
      <c r="W10" s="1"/>
      <c r="X10" s="1"/>
      <c r="Y10" s="1"/>
      <c r="Z10" s="1"/>
    </row>
    <row r="11" spans="1:27" x14ac:dyDescent="0.3">
      <c r="A11" s="14"/>
      <c r="B11" s="17"/>
      <c r="C11" s="17"/>
      <c r="D11" s="17"/>
      <c r="E11" s="17"/>
      <c r="F11" s="17"/>
      <c r="G11" s="17"/>
      <c r="H11" s="1"/>
      <c r="I11" s="1"/>
      <c r="J11" s="1"/>
      <c r="K11" s="1"/>
      <c r="L11" s="1"/>
      <c r="M11" s="1"/>
      <c r="N11" s="1"/>
      <c r="O11" s="1"/>
      <c r="P11" s="1"/>
      <c r="Q11" s="1"/>
    </row>
    <row r="12" spans="1:27" ht="43.2" x14ac:dyDescent="0.3">
      <c r="A12" s="14"/>
      <c r="B12" s="14"/>
      <c r="C12" s="14"/>
      <c r="D12" s="67" t="s">
        <v>75</v>
      </c>
      <c r="E12" s="67" t="s">
        <v>74</v>
      </c>
      <c r="F12" s="23" t="s">
        <v>23</v>
      </c>
      <c r="G12" s="74" t="s">
        <v>69</v>
      </c>
      <c r="H12" s="1"/>
      <c r="I12" s="1"/>
      <c r="J12" s="1"/>
      <c r="K12" s="1"/>
      <c r="L12" s="1"/>
      <c r="M12" s="1"/>
      <c r="N12" s="1"/>
      <c r="O12" s="1"/>
      <c r="P12" s="1"/>
      <c r="Q12" s="1"/>
    </row>
    <row r="13" spans="1:27" ht="18" x14ac:dyDescent="0.3">
      <c r="A13" s="24"/>
      <c r="B13" s="158" t="s">
        <v>20</v>
      </c>
      <c r="C13" s="159"/>
      <c r="D13" s="9">
        <v>46081</v>
      </c>
      <c r="E13" s="10">
        <v>1.14201</v>
      </c>
      <c r="F13" s="72">
        <f>IF(AND(D13&gt;=DATE(2026,3,22), D13&lt;=DATE(2026,6,30)), 10, 21)</f>
        <v>21</v>
      </c>
      <c r="G13" s="154">
        <f>(((E14*100)/E13)/100)-1</f>
        <v>0.50034588138457647</v>
      </c>
      <c r="H13" s="1"/>
      <c r="I13" s="1"/>
      <c r="J13" s="6"/>
      <c r="K13" s="1"/>
      <c r="L13" s="1"/>
      <c r="M13" s="1"/>
      <c r="N13" s="1"/>
      <c r="O13" s="1"/>
      <c r="P13" s="1"/>
      <c r="Q13" s="1"/>
    </row>
    <row r="14" spans="1:27" ht="18" x14ac:dyDescent="0.3">
      <c r="A14" s="24"/>
      <c r="B14" s="173" t="s">
        <v>17</v>
      </c>
      <c r="C14" s="174"/>
      <c r="D14" s="11">
        <v>46125</v>
      </c>
      <c r="E14" s="12">
        <v>1.7134100000000001</v>
      </c>
      <c r="F14" s="73">
        <f>IF(AND(D14&gt;=DATE(2026,3,22), D14&lt;=DATE(2026,6,30)), 10, 21)</f>
        <v>10</v>
      </c>
      <c r="G14" s="155"/>
      <c r="H14" s="1"/>
      <c r="I14" s="1"/>
      <c r="J14" s="6"/>
      <c r="K14" s="1"/>
      <c r="L14" s="1"/>
      <c r="M14" s="1"/>
      <c r="N14" s="1"/>
      <c r="O14" s="1"/>
      <c r="P14" s="1"/>
      <c r="Q14" s="1"/>
    </row>
    <row r="15" spans="1:27" ht="15.6" x14ac:dyDescent="0.3">
      <c r="A15" s="14"/>
      <c r="B15" s="14"/>
      <c r="C15" s="14"/>
      <c r="D15" s="14"/>
      <c r="E15" s="14">
        <v>1.7299899999999999</v>
      </c>
      <c r="F15" s="14"/>
      <c r="G15" s="14"/>
      <c r="H15" s="1"/>
      <c r="I15" s="1"/>
      <c r="J15" s="76"/>
      <c r="K15" s="1"/>
      <c r="L15" s="1"/>
      <c r="M15" s="1"/>
      <c r="N15" s="1"/>
      <c r="O15" s="1"/>
      <c r="P15" s="1"/>
      <c r="Q15" s="1"/>
    </row>
    <row r="16" spans="1:27" x14ac:dyDescent="0.3">
      <c r="A16" s="14"/>
      <c r="B16" s="14"/>
      <c r="C16" s="175" t="s">
        <v>11</v>
      </c>
      <c r="D16" s="175"/>
      <c r="E16" s="17"/>
      <c r="F16" s="17"/>
      <c r="G16" s="14"/>
      <c r="H16" s="1"/>
      <c r="I16" s="1"/>
      <c r="J16" s="1"/>
      <c r="K16" s="1"/>
      <c r="L16" s="1"/>
      <c r="M16" s="1"/>
      <c r="N16" s="1"/>
      <c r="O16" s="1"/>
      <c r="P16" s="1"/>
      <c r="Q16" s="1"/>
    </row>
    <row r="17" spans="1:17" ht="28.8" x14ac:dyDescent="0.3">
      <c r="A17" s="14"/>
      <c r="B17" s="14"/>
      <c r="C17" s="25" t="s">
        <v>18</v>
      </c>
      <c r="D17" s="26" t="s">
        <v>19</v>
      </c>
      <c r="E17" s="27"/>
      <c r="F17" s="27"/>
      <c r="G17" s="14"/>
      <c r="H17" s="1"/>
      <c r="I17" s="1"/>
      <c r="J17" s="1"/>
      <c r="K17" s="1"/>
      <c r="L17" s="1"/>
      <c r="M17" s="1"/>
      <c r="N17" s="1"/>
      <c r="O17" s="1"/>
      <c r="P17" s="1"/>
      <c r="Q17" s="1"/>
    </row>
    <row r="18" spans="1:17" ht="15.6" x14ac:dyDescent="0.3">
      <c r="A18" s="14"/>
      <c r="B18" s="28" t="s">
        <v>37</v>
      </c>
      <c r="C18" s="106">
        <f>E13-(E27-F27)</f>
        <v>0.8120099999999999</v>
      </c>
      <c r="D18" s="107">
        <f>E14-(E27-F27)</f>
        <v>1.38341</v>
      </c>
      <c r="E18" s="14"/>
      <c r="F18" s="14"/>
      <c r="G18" s="17"/>
      <c r="H18" s="1"/>
      <c r="I18" s="1"/>
      <c r="J18" s="1"/>
      <c r="K18" s="1"/>
      <c r="L18" s="1"/>
      <c r="M18" s="1"/>
      <c r="N18" s="1"/>
      <c r="O18" s="1"/>
      <c r="P18" s="1"/>
      <c r="Q18" s="1"/>
    </row>
    <row r="19" spans="1:17" ht="15.6" x14ac:dyDescent="0.3">
      <c r="A19" s="14"/>
      <c r="B19" s="29" t="s">
        <v>8</v>
      </c>
      <c r="C19" s="108">
        <f>IF(AND(D13&gt;=DATE(2026,3,22), D13&lt;=DATE(2026,6,30)), $E$28, $E$27)</f>
        <v>0.379</v>
      </c>
      <c r="D19" s="109">
        <f>IF(AND(D14&gt;=DATE(2026,3,22), D14&lt;=DATE(2026,6,30)), $E$28, $E$27)</f>
        <v>0.33</v>
      </c>
      <c r="E19" s="30"/>
      <c r="F19" s="30"/>
      <c r="G19" s="14"/>
      <c r="H19" s="1"/>
      <c r="I19" s="1"/>
      <c r="J19" s="1"/>
      <c r="K19" s="1"/>
      <c r="L19" s="1"/>
      <c r="M19" s="1"/>
      <c r="N19" s="1"/>
      <c r="O19" s="1"/>
      <c r="P19" s="1"/>
      <c r="Q19" s="1"/>
    </row>
    <row r="20" spans="1:17" ht="15.6" x14ac:dyDescent="0.3">
      <c r="A20" s="14"/>
      <c r="B20" s="23" t="s">
        <v>16</v>
      </c>
      <c r="C20" s="108">
        <f>((C18+C19)*(1+(F13)/100)-(C19+C18))</f>
        <v>0.25011209999999995</v>
      </c>
      <c r="D20" s="108">
        <f>((D18+D19)*(1+(F14/100))-(D19+D18))</f>
        <v>0.17134100000000019</v>
      </c>
      <c r="E20" s="14"/>
      <c r="F20" s="31"/>
      <c r="G20" s="14"/>
      <c r="H20" s="1"/>
      <c r="I20" s="1"/>
      <c r="J20" s="1"/>
      <c r="K20" s="1"/>
      <c r="L20" s="1"/>
      <c r="M20" s="1"/>
      <c r="N20" s="1"/>
      <c r="O20" s="1"/>
      <c r="P20" s="1"/>
      <c r="Q20" s="1"/>
    </row>
    <row r="21" spans="1:17" ht="23.4" x14ac:dyDescent="0.3">
      <c r="A21" s="14"/>
      <c r="B21" s="95" t="s">
        <v>73</v>
      </c>
      <c r="C21" s="32">
        <f>C18+C19+C20</f>
        <v>1.4411220999999999</v>
      </c>
      <c r="D21" s="32">
        <f>D18+D19+D20</f>
        <v>1.8847510000000003</v>
      </c>
      <c r="E21" s="14"/>
      <c r="F21" s="14"/>
      <c r="G21" s="14"/>
      <c r="H21" s="1"/>
      <c r="I21" s="1"/>
      <c r="J21" s="1"/>
      <c r="K21" s="1"/>
      <c r="L21" s="1"/>
      <c r="M21" s="1"/>
      <c r="N21" s="1"/>
      <c r="O21" s="1"/>
      <c r="P21" s="1"/>
      <c r="Q21" s="1"/>
    </row>
    <row r="22" spans="1:17" x14ac:dyDescent="0.3">
      <c r="A22" s="54"/>
      <c r="B22" s="54"/>
      <c r="C22" s="60"/>
      <c r="D22" s="60"/>
      <c r="E22" s="54"/>
      <c r="F22" s="54"/>
      <c r="G22" s="14"/>
      <c r="H22" s="1"/>
      <c r="I22" s="1"/>
      <c r="J22" s="1"/>
      <c r="K22" s="1"/>
      <c r="L22" s="1"/>
      <c r="M22" s="1"/>
      <c r="N22" s="1"/>
      <c r="O22" s="1"/>
      <c r="P22" s="1"/>
      <c r="Q22" s="1"/>
    </row>
    <row r="23" spans="1:17" x14ac:dyDescent="0.3">
      <c r="A23" s="54"/>
      <c r="B23" s="54"/>
      <c r="C23" s="54"/>
      <c r="D23" s="54"/>
      <c r="E23" s="54"/>
      <c r="F23" s="54"/>
      <c r="G23" s="14"/>
      <c r="H23" s="1"/>
      <c r="I23" s="1"/>
      <c r="J23" s="1"/>
      <c r="K23" s="1"/>
      <c r="L23" s="1"/>
      <c r="M23" s="1"/>
      <c r="N23" s="1"/>
      <c r="O23" s="1"/>
      <c r="P23" s="1"/>
      <c r="Q23" s="1"/>
    </row>
    <row r="24" spans="1:17" ht="38.4" x14ac:dyDescent="0.3">
      <c r="A24" s="54"/>
      <c r="B24" s="151" t="s">
        <v>84</v>
      </c>
      <c r="C24" s="151"/>
      <c r="D24" s="151"/>
      <c r="E24" s="151"/>
      <c r="F24" s="151"/>
      <c r="G24" s="151"/>
      <c r="H24" s="1"/>
      <c r="I24" s="1"/>
      <c r="J24" s="1"/>
      <c r="K24" s="1"/>
      <c r="L24" s="1"/>
      <c r="M24" s="1"/>
      <c r="N24" s="1"/>
      <c r="O24" s="1"/>
      <c r="P24" s="1"/>
      <c r="Q24" s="1"/>
    </row>
    <row r="25" spans="1:17" x14ac:dyDescent="0.3">
      <c r="A25" s="176"/>
      <c r="B25" s="14"/>
      <c r="C25" s="14"/>
      <c r="D25" s="14"/>
      <c r="E25" s="14"/>
      <c r="F25" s="14"/>
      <c r="G25" s="14"/>
      <c r="H25" s="1"/>
      <c r="I25" s="1"/>
      <c r="J25" s="1"/>
      <c r="K25" s="1"/>
      <c r="L25" s="1"/>
      <c r="M25" s="1"/>
      <c r="N25" s="1"/>
      <c r="O25" s="1"/>
      <c r="P25" s="1"/>
      <c r="Q25" s="1"/>
    </row>
    <row r="26" spans="1:17" ht="43.2" x14ac:dyDescent="0.3">
      <c r="A26" s="176"/>
      <c r="B26" s="14"/>
      <c r="C26" s="102" t="s">
        <v>12</v>
      </c>
      <c r="D26" s="103" t="s">
        <v>13</v>
      </c>
      <c r="E26" s="104" t="s">
        <v>85</v>
      </c>
      <c r="F26" s="105" t="s">
        <v>86</v>
      </c>
      <c r="G26" s="14"/>
      <c r="H26" s="1"/>
      <c r="I26" s="1"/>
      <c r="J26" s="1"/>
      <c r="K26" s="1"/>
      <c r="L26" s="1"/>
      <c r="M26" s="1"/>
      <c r="N26" s="1"/>
      <c r="O26" s="1"/>
      <c r="P26" s="1"/>
      <c r="Q26" s="1"/>
    </row>
    <row r="27" spans="1:17" ht="18" x14ac:dyDescent="0.3">
      <c r="A27" s="170"/>
      <c r="B27" s="28" t="s">
        <v>15</v>
      </c>
      <c r="C27" s="96">
        <v>307</v>
      </c>
      <c r="D27" s="97">
        <v>72</v>
      </c>
      <c r="E27" s="100">
        <f>ROUND((C27+D27)/1000,3)</f>
        <v>0.379</v>
      </c>
      <c r="F27" s="171">
        <v>4.9000000000000002E-2</v>
      </c>
      <c r="G27" s="145" t="s">
        <v>11</v>
      </c>
      <c r="H27" s="1"/>
      <c r="I27" s="1"/>
      <c r="J27" s="1"/>
      <c r="K27" s="1"/>
      <c r="L27" s="1"/>
      <c r="M27" s="1"/>
      <c r="N27" s="1"/>
      <c r="O27" s="1"/>
      <c r="P27" s="1"/>
      <c r="Q27" s="1"/>
    </row>
    <row r="28" spans="1:17" ht="28.8" x14ac:dyDescent="0.3">
      <c r="A28" s="170"/>
      <c r="B28" s="98" t="s">
        <v>72</v>
      </c>
      <c r="C28" s="96">
        <v>267.31</v>
      </c>
      <c r="D28" s="97">
        <v>62.69</v>
      </c>
      <c r="E28" s="101">
        <f>ROUND((C28+D28)/1000,3)</f>
        <v>0.33</v>
      </c>
      <c r="F28" s="172"/>
      <c r="G28" s="146"/>
      <c r="H28" s="1"/>
      <c r="I28" s="1"/>
      <c r="J28" s="1"/>
      <c r="K28" s="1"/>
      <c r="L28" s="1"/>
      <c r="M28" s="1"/>
      <c r="N28" s="1"/>
      <c r="O28" s="1"/>
      <c r="P28" s="1"/>
      <c r="Q28" s="1"/>
    </row>
    <row r="29" spans="1:17" hidden="1" x14ac:dyDescent="0.3">
      <c r="A29" s="89"/>
      <c r="B29" s="91" t="s">
        <v>15</v>
      </c>
      <c r="C29" s="34">
        <v>400.69</v>
      </c>
      <c r="D29" s="35">
        <v>72</v>
      </c>
      <c r="E29" s="36">
        <f>ROUND((C29+D29)/1000,3)</f>
        <v>0.47299999999999998</v>
      </c>
      <c r="F29" s="147">
        <f>E29-E30</f>
        <v>0.11399999999999999</v>
      </c>
      <c r="G29" s="149" t="s">
        <v>9</v>
      </c>
      <c r="H29" s="1"/>
      <c r="I29" s="1"/>
      <c r="J29" s="1"/>
      <c r="K29" s="1"/>
      <c r="L29" s="1"/>
      <c r="M29" s="1"/>
      <c r="N29" s="1"/>
      <c r="O29" s="1"/>
      <c r="P29" s="1"/>
      <c r="Q29" s="1"/>
    </row>
    <row r="30" spans="1:17" ht="32.4" hidden="1" customHeight="1" x14ac:dyDescent="0.3">
      <c r="A30" s="90"/>
      <c r="B30" s="99" t="s">
        <v>72</v>
      </c>
      <c r="C30" s="37">
        <v>304.32</v>
      </c>
      <c r="D30" s="38">
        <v>54.68</v>
      </c>
      <c r="E30" s="39">
        <f>ROUND((C30+D30)/1000,3)</f>
        <v>0.35899999999999999</v>
      </c>
      <c r="F30" s="148"/>
      <c r="G30" s="150"/>
      <c r="H30" s="1"/>
      <c r="I30" s="1"/>
      <c r="J30" s="1"/>
      <c r="K30" s="1"/>
      <c r="L30" s="1"/>
      <c r="M30" s="1"/>
      <c r="N30" s="1"/>
      <c r="O30" s="1"/>
      <c r="P30" s="1"/>
      <c r="Q30" s="1"/>
    </row>
    <row r="31" spans="1:17" hidden="1" x14ac:dyDescent="0.3">
      <c r="A31" s="90"/>
      <c r="B31" s="160" t="s">
        <v>14</v>
      </c>
      <c r="C31" s="161"/>
      <c r="D31" s="161"/>
      <c r="E31" s="161"/>
      <c r="F31" s="162"/>
      <c r="G31" s="40" t="s">
        <v>10</v>
      </c>
      <c r="H31" s="1"/>
      <c r="I31" s="1"/>
      <c r="J31" s="1"/>
      <c r="K31" s="1"/>
      <c r="L31" s="1"/>
      <c r="M31" s="1"/>
      <c r="N31" s="1"/>
      <c r="O31" s="1"/>
      <c r="P31" s="1"/>
      <c r="Q31" s="1"/>
    </row>
    <row r="32" spans="1:17" x14ac:dyDescent="0.3">
      <c r="A32" s="58"/>
      <c r="B32" s="94"/>
      <c r="C32" s="75"/>
      <c r="D32" s="75"/>
      <c r="E32" s="75"/>
      <c r="F32" s="59"/>
      <c r="G32" s="58"/>
      <c r="H32" s="1"/>
      <c r="I32" s="1"/>
      <c r="J32" s="1"/>
      <c r="K32" s="1"/>
      <c r="L32" s="1"/>
      <c r="M32" s="1"/>
      <c r="N32" s="1"/>
      <c r="O32" s="1"/>
      <c r="P32" s="1"/>
      <c r="Q32" s="1"/>
    </row>
    <row r="33" spans="1:18" ht="32.4" customHeight="1" x14ac:dyDescent="0.3">
      <c r="A33" s="58"/>
      <c r="B33" s="163" t="s">
        <v>48</v>
      </c>
      <c r="C33" s="163"/>
      <c r="D33" s="163"/>
      <c r="E33" s="68" t="s">
        <v>70</v>
      </c>
      <c r="F33" s="59"/>
      <c r="G33" s="14"/>
      <c r="H33" s="1"/>
      <c r="I33" s="1"/>
      <c r="J33" s="1"/>
      <c r="K33" s="1"/>
      <c r="L33" s="1"/>
      <c r="M33" s="1"/>
      <c r="N33" s="1"/>
      <c r="O33" s="1"/>
      <c r="P33" s="1"/>
      <c r="Q33" s="1"/>
    </row>
    <row r="34" spans="1:18" x14ac:dyDescent="0.3">
      <c r="A34" s="58"/>
      <c r="B34" s="59"/>
      <c r="C34" s="59"/>
      <c r="D34" s="59"/>
      <c r="E34" s="59"/>
      <c r="F34" s="59"/>
      <c r="G34" s="58"/>
      <c r="H34" s="1"/>
      <c r="I34" s="1"/>
      <c r="J34" s="1"/>
      <c r="K34" s="1"/>
      <c r="L34" s="1"/>
      <c r="M34" s="1"/>
      <c r="N34" s="1"/>
      <c r="O34" s="1"/>
      <c r="P34" s="1"/>
      <c r="Q34" s="1"/>
    </row>
    <row r="35" spans="1:18" x14ac:dyDescent="0.3">
      <c r="A35" s="58"/>
      <c r="B35" s="153" t="s">
        <v>66</v>
      </c>
      <c r="C35" s="153"/>
      <c r="D35" s="153" t="s">
        <v>67</v>
      </c>
      <c r="E35" s="153"/>
      <c r="F35" s="152" t="s">
        <v>68</v>
      </c>
      <c r="G35" s="152"/>
      <c r="H35" s="1"/>
      <c r="I35" s="1"/>
      <c r="J35" s="1"/>
      <c r="K35" s="1"/>
      <c r="L35" s="1"/>
      <c r="M35" s="1"/>
      <c r="N35" s="1"/>
      <c r="O35" s="1"/>
      <c r="P35" s="1"/>
      <c r="Q35" s="1"/>
    </row>
    <row r="36" spans="1:18" x14ac:dyDescent="0.3">
      <c r="A36" s="58"/>
      <c r="B36" s="59"/>
      <c r="D36" s="59"/>
      <c r="E36" s="59"/>
      <c r="F36" s="59"/>
      <c r="G36" s="14"/>
      <c r="H36" s="1"/>
      <c r="I36" s="1"/>
      <c r="J36" s="1"/>
      <c r="K36" s="1"/>
      <c r="L36" s="1"/>
      <c r="M36" s="1"/>
      <c r="N36" s="1"/>
      <c r="O36" s="1"/>
      <c r="P36" s="1"/>
      <c r="Q36" s="1"/>
    </row>
    <row r="37" spans="1:18" x14ac:dyDescent="0.3">
      <c r="A37" s="58"/>
      <c r="B37" s="59"/>
      <c r="C37" s="59"/>
      <c r="D37" s="59"/>
      <c r="E37" s="59"/>
      <c r="F37" s="59"/>
      <c r="G37" s="14"/>
      <c r="H37" s="1"/>
      <c r="I37" s="1"/>
      <c r="J37" s="1"/>
      <c r="K37" s="1"/>
      <c r="L37" s="1"/>
      <c r="M37" s="1"/>
      <c r="N37" s="1"/>
      <c r="O37" s="1"/>
      <c r="P37" s="1"/>
      <c r="Q37" s="1"/>
    </row>
    <row r="38" spans="1:18" x14ac:dyDescent="0.3">
      <c r="A38" s="58"/>
      <c r="B38" s="59"/>
      <c r="C38" s="59"/>
      <c r="D38" s="59"/>
      <c r="E38" s="59"/>
      <c r="F38" s="59"/>
      <c r="G38" s="14"/>
      <c r="H38" s="1"/>
      <c r="I38" s="1"/>
      <c r="J38" s="1"/>
      <c r="K38" s="1"/>
      <c r="L38" s="1"/>
      <c r="M38" s="1"/>
      <c r="N38" s="1"/>
      <c r="O38" s="1"/>
      <c r="P38" s="1"/>
      <c r="Q38" s="1"/>
    </row>
    <row r="39" spans="1:18" x14ac:dyDescent="0.3">
      <c r="A39" s="58"/>
      <c r="B39" s="59"/>
      <c r="C39" s="59"/>
      <c r="D39" s="59"/>
      <c r="E39" s="59"/>
      <c r="F39" s="59"/>
      <c r="G39" s="14"/>
      <c r="H39" s="1"/>
      <c r="I39" s="1"/>
      <c r="J39" s="1"/>
      <c r="K39" s="1"/>
      <c r="L39" s="1"/>
      <c r="M39" s="1"/>
      <c r="N39" s="1"/>
      <c r="O39" s="1"/>
      <c r="P39" s="1"/>
      <c r="Q39" s="1"/>
    </row>
    <row r="40" spans="1:18" ht="24.6" hidden="1" customHeight="1" x14ac:dyDescent="0.3">
      <c r="A40" s="58"/>
      <c r="B40" s="59"/>
      <c r="C40" s="59"/>
      <c r="D40" s="61"/>
      <c r="E40" s="61"/>
      <c r="F40" s="61"/>
      <c r="G40" s="64"/>
      <c r="H40" s="1"/>
      <c r="I40" s="1"/>
      <c r="J40" s="1"/>
      <c r="K40" s="1"/>
      <c r="L40" s="1"/>
      <c r="M40" s="1"/>
      <c r="N40" s="1"/>
      <c r="O40" s="1"/>
      <c r="P40" s="1"/>
      <c r="Q40" s="1"/>
    </row>
    <row r="41" spans="1:18" ht="52.2" hidden="1" customHeight="1" x14ac:dyDescent="0.3">
      <c r="A41" s="58"/>
      <c r="B41" s="59"/>
      <c r="C41" s="59"/>
      <c r="D41" s="67" t="s">
        <v>51</v>
      </c>
      <c r="E41" s="67" t="s">
        <v>46</v>
      </c>
      <c r="F41" s="62" t="s">
        <v>50</v>
      </c>
      <c r="G41" s="71" t="s">
        <v>49</v>
      </c>
      <c r="H41" s="1"/>
      <c r="I41" s="1"/>
      <c r="J41" s="1"/>
      <c r="K41" s="1"/>
      <c r="L41" s="1"/>
      <c r="M41" s="1"/>
      <c r="N41" s="1"/>
      <c r="O41" s="1"/>
      <c r="P41" s="1"/>
      <c r="Q41" s="1"/>
      <c r="R41" s="1"/>
    </row>
    <row r="42" spans="1:18" hidden="1" x14ac:dyDescent="0.3">
      <c r="A42" s="58"/>
      <c r="B42" s="157" t="s">
        <v>52</v>
      </c>
      <c r="C42" s="157"/>
      <c r="D42" s="66">
        <v>8000</v>
      </c>
      <c r="E42" s="65" t="b">
        <f>IF($E$30="Hasta 3,5 Tm",('INDEXACIÓN Y COSTE KM'!D67),IF($E$30="Entre 3,5 y 20 Tm",('INDEXACIÓN Y COSTE KM'!D55),IF($E$30="Mayor a 20 Tm",('INDEXACIÓN Y COSTE KM'!D43))))</f>
        <v>0</v>
      </c>
      <c r="F42" s="65" t="b">
        <f>IF($E$30="Hasta 3,5 Tm",("0,1"),IF($E$30="Entre 3,5 y 20 Tm",("0,2"),IF($E$30="Mayor a 20 Tm",("0,3"))))</f>
        <v>0</v>
      </c>
      <c r="G42" s="65">
        <f>D42+E42</f>
        <v>8000</v>
      </c>
      <c r="H42" s="1"/>
      <c r="I42" s="1"/>
      <c r="J42" s="1"/>
      <c r="K42" s="1"/>
      <c r="L42" s="1"/>
      <c r="M42" s="1"/>
      <c r="N42" s="1"/>
      <c r="O42" s="1"/>
      <c r="P42" s="1"/>
      <c r="Q42" s="1"/>
      <c r="R42" s="1"/>
    </row>
    <row r="43" spans="1:18" hidden="1" x14ac:dyDescent="0.3">
      <c r="A43" s="58"/>
      <c r="B43" s="156" t="s">
        <v>53</v>
      </c>
      <c r="C43" s="156"/>
      <c r="D43" s="66">
        <v>8000</v>
      </c>
      <c r="E43" s="63" t="b">
        <f>IF($E$30="Hasta 3,5 Tm",('INDEXACIÓN Y COSTE KM'!D105),IF($E$30="Entre 3,5 y 20 Tm",('INDEXACIÓN Y COSTE KM'!D93),IF($E$30="Mayor a 20 Tm",('INDEXACIÓN Y COSTE KM'!D81))))</f>
        <v>0</v>
      </c>
      <c r="F43" s="63" t="b">
        <f t="shared" ref="F43:F51" si="0">IF($E$30="Hasta 3,5 Tm",("0,1"),IF($E$30="Entre 3,5 y 20 Tm",("0,2"),IF($E$30="Mayor a 20 Tm",("0,3"))))</f>
        <v>0</v>
      </c>
      <c r="G43" s="63">
        <f t="shared" ref="G43:G51" si="1">D43+E43</f>
        <v>8000</v>
      </c>
      <c r="H43" s="1"/>
      <c r="I43" s="1"/>
      <c r="J43" s="1"/>
      <c r="K43" s="1"/>
      <c r="L43" s="1"/>
      <c r="M43" s="1"/>
      <c r="N43" s="1"/>
      <c r="O43" s="1"/>
      <c r="P43" s="1"/>
      <c r="Q43" s="1"/>
      <c r="R43" s="1"/>
    </row>
    <row r="44" spans="1:18" hidden="1" x14ac:dyDescent="0.3">
      <c r="A44" s="58"/>
      <c r="B44" s="157" t="s">
        <v>54</v>
      </c>
      <c r="C44" s="157"/>
      <c r="D44" s="66">
        <v>8000</v>
      </c>
      <c r="E44" s="65" t="b">
        <f>IF($E$30="Hasta 3,5 Tm",('INDEXACIÓN Y COSTE KM'!D143),IF($E$30="Entre 3,5 y 20 Tm",('INDEXACIÓN Y COSTE KM'!D131),IF($E$30="Mayor a 20 Tm",('INDEXACIÓN Y COSTE KM'!D119))))</f>
        <v>0</v>
      </c>
      <c r="F44" s="65" t="b">
        <f t="shared" si="0"/>
        <v>0</v>
      </c>
      <c r="G44" s="65">
        <f t="shared" si="1"/>
        <v>8000</v>
      </c>
      <c r="H44" s="1"/>
      <c r="I44" s="1"/>
      <c r="J44" s="1"/>
      <c r="K44" s="1"/>
      <c r="L44" s="1"/>
      <c r="M44" s="1"/>
      <c r="N44" s="1"/>
      <c r="O44" s="1"/>
      <c r="P44" s="1"/>
      <c r="Q44" s="1"/>
      <c r="R44" s="1"/>
    </row>
    <row r="45" spans="1:18" hidden="1" x14ac:dyDescent="0.3">
      <c r="A45" s="58"/>
      <c r="B45" s="156" t="s">
        <v>55</v>
      </c>
      <c r="C45" s="156"/>
      <c r="D45" s="66">
        <v>8000</v>
      </c>
      <c r="E45" s="63" t="b">
        <f>IF($E$30="Hasta 3,5 Tm",('INDEXACIÓN Y COSTE KM'!D181),IF($E$30="Entre 3,5 y 20 Tm",('INDEXACIÓN Y COSTE KM'!D169),IF($E$30="Mayor a 20 Tm",('INDEXACIÓN Y COSTE KM'!D157))))</f>
        <v>0</v>
      </c>
      <c r="F45" s="63" t="b">
        <f t="shared" si="0"/>
        <v>0</v>
      </c>
      <c r="G45" s="63">
        <f t="shared" si="1"/>
        <v>8000</v>
      </c>
      <c r="H45" s="1"/>
      <c r="I45" s="1"/>
      <c r="J45" s="1"/>
      <c r="K45" s="1"/>
      <c r="L45" s="1"/>
      <c r="M45" s="1"/>
      <c r="N45" s="1"/>
      <c r="O45" s="1"/>
      <c r="P45" s="1"/>
      <c r="Q45" s="1"/>
      <c r="R45" s="1"/>
    </row>
    <row r="46" spans="1:18" hidden="1" x14ac:dyDescent="0.3">
      <c r="A46" s="58"/>
      <c r="B46" s="157" t="s">
        <v>56</v>
      </c>
      <c r="C46" s="157"/>
      <c r="D46" s="66">
        <v>8000</v>
      </c>
      <c r="E46" s="65" t="b">
        <f>IF($E$30="Hasta 3,5 Tm",('INDEXACIÓN Y COSTE KM'!D219),IF($E$30="Entre 3,5 y 20 Tm",('INDEXACIÓN Y COSTE KM'!D207),IF($E$30="Mayor a 20 Tm",('INDEXACIÓN Y COSTE KM'!D195))))</f>
        <v>0</v>
      </c>
      <c r="F46" s="65" t="b">
        <f t="shared" si="0"/>
        <v>0</v>
      </c>
      <c r="G46" s="65">
        <f t="shared" si="1"/>
        <v>8000</v>
      </c>
      <c r="H46" s="1"/>
      <c r="I46" s="1"/>
      <c r="J46" s="1"/>
      <c r="K46" s="1"/>
      <c r="L46" s="1"/>
      <c r="M46" s="1"/>
      <c r="N46" s="1"/>
      <c r="O46" s="1"/>
      <c r="P46" s="1"/>
      <c r="Q46" s="1"/>
      <c r="R46" s="1"/>
    </row>
    <row r="47" spans="1:18" hidden="1" x14ac:dyDescent="0.3">
      <c r="A47" s="58"/>
      <c r="B47" s="156" t="s">
        <v>57</v>
      </c>
      <c r="C47" s="156"/>
      <c r="D47" s="66">
        <v>8000</v>
      </c>
      <c r="E47" s="63" t="b">
        <f>IF($E$30="Hasta 3,5 Tm",('INDEXACIÓN Y COSTE KM'!D257),IF($E$30="Entre 3,5 y 20 Tm",('INDEXACIÓN Y COSTE KM'!D245),IF($E$30="Mayor a 20 Tm",('INDEXACIÓN Y COSTE KM'!D233))))</f>
        <v>0</v>
      </c>
      <c r="F47" s="63" t="b">
        <f t="shared" si="0"/>
        <v>0</v>
      </c>
      <c r="G47" s="63">
        <f t="shared" si="1"/>
        <v>8000</v>
      </c>
      <c r="H47" s="1"/>
      <c r="I47" s="1"/>
      <c r="J47" s="1"/>
      <c r="K47" s="1"/>
      <c r="L47" s="1"/>
      <c r="M47" s="1"/>
      <c r="N47" s="1"/>
      <c r="O47" s="1"/>
      <c r="P47" s="1"/>
      <c r="Q47" s="1"/>
      <c r="R47" s="1"/>
    </row>
    <row r="48" spans="1:18" hidden="1" x14ac:dyDescent="0.3">
      <c r="A48" s="58"/>
      <c r="B48" s="157" t="s">
        <v>58</v>
      </c>
      <c r="C48" s="157"/>
      <c r="D48" s="66">
        <v>8000</v>
      </c>
      <c r="E48" s="65" t="b">
        <f>IF($E$30="Hasta 3,5 Tm",('INDEXACIÓN Y COSTE KM'!D295),IF($E$30="Entre 3,5 y 20 Tm",('INDEXACIÓN Y COSTE KM'!D283),IF($E$30="Mayor a 20 Tm",('INDEXACIÓN Y COSTE KM'!D271))))</f>
        <v>0</v>
      </c>
      <c r="F48" s="65" t="b">
        <f t="shared" si="0"/>
        <v>0</v>
      </c>
      <c r="G48" s="65">
        <f t="shared" si="1"/>
        <v>8000</v>
      </c>
      <c r="H48" s="1"/>
      <c r="I48" s="1"/>
      <c r="J48" s="1"/>
      <c r="K48" s="1"/>
      <c r="L48" s="1"/>
      <c r="M48" s="1"/>
      <c r="N48" s="1"/>
      <c r="O48" s="1"/>
      <c r="P48" s="1"/>
      <c r="Q48" s="1"/>
      <c r="R48" s="1"/>
    </row>
    <row r="49" spans="1:18" hidden="1" x14ac:dyDescent="0.3">
      <c r="A49" s="58"/>
      <c r="B49" s="156" t="s">
        <v>59</v>
      </c>
      <c r="C49" s="156"/>
      <c r="D49" s="66">
        <v>8000</v>
      </c>
      <c r="E49" s="63" t="b">
        <f>IF($E$30="Hasta 3,5 Tm",('INDEXACIÓN Y COSTE KM'!D333),IF($E$30="Entre 3,5 y 20 Tm",('INDEXACIÓN Y COSTE KM'!D321),IF($E$30="Mayor a 20 Tm",('INDEXACIÓN Y COSTE KM'!D309))))</f>
        <v>0</v>
      </c>
      <c r="F49" s="63" t="b">
        <f t="shared" si="0"/>
        <v>0</v>
      </c>
      <c r="G49" s="63">
        <f t="shared" si="1"/>
        <v>8000</v>
      </c>
      <c r="H49" s="1"/>
      <c r="I49" s="1"/>
      <c r="J49" s="1"/>
      <c r="K49" s="1"/>
      <c r="L49" s="1"/>
      <c r="M49" s="1"/>
      <c r="N49" s="1"/>
      <c r="O49" s="1"/>
      <c r="P49" s="1"/>
      <c r="Q49" s="1"/>
      <c r="R49" s="1"/>
    </row>
    <row r="50" spans="1:18" hidden="1" x14ac:dyDescent="0.3">
      <c r="A50" s="58"/>
      <c r="B50" s="157" t="s">
        <v>60</v>
      </c>
      <c r="C50" s="157"/>
      <c r="D50" s="66">
        <v>8000</v>
      </c>
      <c r="E50" s="65" t="b">
        <f>IF($E$30="Hasta 3,5 Tm",('INDEXACIÓN Y COSTE KM'!D371),IF($E$30="Entre 3,5 y 20 Tm",('INDEXACIÓN Y COSTE KM'!D359),IF($E$30="Mayor a 20 Tm",('INDEXACIÓN Y COSTE KM'!D347))))</f>
        <v>0</v>
      </c>
      <c r="F50" s="65" t="b">
        <f t="shared" si="0"/>
        <v>0</v>
      </c>
      <c r="G50" s="65">
        <f t="shared" si="1"/>
        <v>8000</v>
      </c>
      <c r="H50" s="1"/>
      <c r="I50" s="1"/>
      <c r="J50" s="1"/>
      <c r="K50" s="1"/>
      <c r="L50" s="1"/>
      <c r="M50" s="1"/>
      <c r="N50" s="1"/>
      <c r="O50" s="1"/>
      <c r="P50" s="1"/>
      <c r="Q50" s="1"/>
      <c r="R50" s="1"/>
    </row>
    <row r="51" spans="1:18" hidden="1" x14ac:dyDescent="0.3">
      <c r="A51" s="58"/>
      <c r="B51" s="156" t="s">
        <v>61</v>
      </c>
      <c r="C51" s="156"/>
      <c r="D51" s="85">
        <v>8000</v>
      </c>
      <c r="E51" s="86" t="b">
        <f>IF($E$30="Hasta 3,5 Tm",('INDEXACIÓN Y COSTE KM'!D409),IF($E$30="Entre 3,5 y 20 Tm",('INDEXACIÓN Y COSTE KM'!D397),IF($E$30="Mayor a 20 Tm",('INDEXACIÓN Y COSTE KM'!D385))))</f>
        <v>0</v>
      </c>
      <c r="F51" s="86" t="b">
        <f t="shared" si="0"/>
        <v>0</v>
      </c>
      <c r="G51" s="86">
        <f t="shared" si="1"/>
        <v>8000</v>
      </c>
      <c r="H51" s="1"/>
      <c r="I51" s="1"/>
      <c r="J51" s="1"/>
      <c r="K51" s="1"/>
      <c r="L51" s="1"/>
      <c r="M51" s="1"/>
      <c r="N51" s="1"/>
      <c r="O51" s="1"/>
      <c r="P51" s="1"/>
      <c r="Q51" s="1"/>
      <c r="R51" s="1"/>
    </row>
    <row r="52" spans="1:18" ht="43.8" customHeight="1" x14ac:dyDescent="0.3">
      <c r="A52" s="58"/>
      <c r="B52" s="59"/>
      <c r="C52" s="59"/>
      <c r="D52" s="61"/>
      <c r="E52" s="61"/>
      <c r="F52" s="61"/>
      <c r="G52" s="61"/>
      <c r="H52" s="1"/>
      <c r="I52" s="1"/>
      <c r="J52" s="1"/>
      <c r="K52" s="1"/>
      <c r="L52" s="1"/>
      <c r="M52" s="1"/>
      <c r="N52" s="1"/>
      <c r="O52" s="1"/>
      <c r="P52" s="1"/>
      <c r="Q52" s="1"/>
      <c r="R52" s="1"/>
    </row>
    <row r="53" spans="1:18" ht="59.4" customHeight="1" x14ac:dyDescent="0.3">
      <c r="A53" s="58"/>
      <c r="B53" s="59"/>
      <c r="C53" s="59"/>
      <c r="D53" s="67" t="s">
        <v>51</v>
      </c>
      <c r="E53" s="67" t="s">
        <v>87</v>
      </c>
      <c r="F53" s="62" t="s">
        <v>47</v>
      </c>
      <c r="G53" s="71" t="s">
        <v>49</v>
      </c>
      <c r="H53" s="1"/>
      <c r="I53" s="1"/>
      <c r="J53" s="1"/>
      <c r="K53" s="1"/>
      <c r="L53" s="1"/>
      <c r="M53" s="1"/>
      <c r="N53" s="1"/>
      <c r="O53" s="1"/>
      <c r="P53" s="1"/>
      <c r="Q53" s="1"/>
      <c r="R53" s="1"/>
    </row>
    <row r="54" spans="1:18" x14ac:dyDescent="0.3">
      <c r="A54" s="58"/>
      <c r="B54" s="157" t="s">
        <v>52</v>
      </c>
      <c r="C54" s="157"/>
      <c r="D54" s="66">
        <v>10000</v>
      </c>
      <c r="E54" s="65">
        <f>IF($E$33="Hasta 3,5 Tm",('INDEXACIÓN Y COSTE KM'!C67),IF($E$33="Entre 3,5 y 20 Tm",('INDEXACIÓN Y COSTE KM'!C55),IF($E$33="Mayor a 20 Tm",('INDEXACIÓN Y COSTE KM'!C43))))</f>
        <v>2001.3835255383055</v>
      </c>
      <c r="F54" s="69">
        <f>IF($E$33="Hasta 3,5 Tm",('INDEXACIÓN Y COSTE KM'!C62),IF($E$33="Entre 3,5 y 20 Tm",('INDEXACIÓN Y COSTE KM'!C50),IF($E$33="Mayor a 20 Tm",('INDEXACIÓN Y COSTE KM'!C38))))</f>
        <v>0.4</v>
      </c>
      <c r="G54" s="65">
        <f>D54+E54</f>
        <v>12001.383525538306</v>
      </c>
      <c r="H54" s="1"/>
      <c r="I54" s="1"/>
      <c r="J54" s="1"/>
      <c r="K54" s="1"/>
      <c r="L54" s="1"/>
      <c r="M54" s="1"/>
      <c r="N54" s="1"/>
      <c r="O54" s="1"/>
      <c r="P54" s="1"/>
      <c r="Q54" s="1"/>
      <c r="R54" s="1"/>
    </row>
    <row r="55" spans="1:18" x14ac:dyDescent="0.3">
      <c r="A55" s="58"/>
      <c r="B55" s="156" t="s">
        <v>53</v>
      </c>
      <c r="C55" s="156"/>
      <c r="D55" s="66">
        <v>10000</v>
      </c>
      <c r="E55" s="63">
        <f>IF($E$33="Hasta 3,5 Tm",('INDEXACIÓN Y COSTE KM'!C105),IF($E$33="Entre 3,5 y 20 Tm",('INDEXACIÓN Y COSTE KM'!C93),IF($E$33="Mayor a 20 Tm",('INDEXACIÓN Y COSTE KM'!C81))))</f>
        <v>2001.3835255383055</v>
      </c>
      <c r="F55" s="70">
        <f>IF($E$33="Hasta 3,5 Tm",('INDEXACIÓN Y COSTE KM'!C100),IF($E$33="Entre 3,5 y 20 Tm",('INDEXACIÓN Y COSTE KM'!C88),IF($E$33="Mayor a 20 Tm",('INDEXACIÓN Y COSTE KM'!C76))))</f>
        <v>0.4</v>
      </c>
      <c r="G55" s="63">
        <f t="shared" ref="G55:G63" si="2">D55+E55</f>
        <v>12001.383525538306</v>
      </c>
      <c r="H55" s="1"/>
      <c r="I55" s="1"/>
      <c r="J55" s="1"/>
      <c r="K55" s="1"/>
      <c r="L55" s="1"/>
      <c r="M55" s="1"/>
      <c r="N55" s="1"/>
      <c r="O55" s="1"/>
      <c r="P55" s="1"/>
      <c r="Q55" s="1"/>
      <c r="R55" s="1"/>
    </row>
    <row r="56" spans="1:18" x14ac:dyDescent="0.3">
      <c r="A56" s="58"/>
      <c r="B56" s="157" t="s">
        <v>54</v>
      </c>
      <c r="C56" s="157"/>
      <c r="D56" s="66">
        <v>10000</v>
      </c>
      <c r="E56" s="65">
        <f>IF($E$33="Hasta 3,5 Tm",('INDEXACIÓN Y COSTE KM'!C143),IF($E$33="Entre 3,5 y 20 Tm",('INDEXACIÓN Y COSTE KM'!C131),IF($E$33="Mayor a 20 Tm",('INDEXACIÓN Y COSTE KM'!C119))))</f>
        <v>2001.3835255383055</v>
      </c>
      <c r="F56" s="69">
        <f>IF($E$33="Hasta 3,5 Tm",('INDEXACIÓN Y COSTE KM'!C138),IF($E$33="Entre 3,5 y 20 Tm",('INDEXACIÓN Y COSTE KM'!C126),IF($E$33="Mayor a 20 Tm",('INDEXACIÓN Y COSTE KM'!C114))))</f>
        <v>0.4</v>
      </c>
      <c r="G56" s="65">
        <f t="shared" si="2"/>
        <v>12001.383525538306</v>
      </c>
      <c r="H56" s="1"/>
      <c r="I56" s="1"/>
      <c r="J56" s="1"/>
      <c r="K56" s="1"/>
      <c r="L56" s="1"/>
      <c r="M56" s="1"/>
      <c r="N56" s="1"/>
      <c r="O56" s="1"/>
      <c r="P56" s="1"/>
      <c r="Q56" s="1"/>
      <c r="R56" s="1"/>
    </row>
    <row r="57" spans="1:18" x14ac:dyDescent="0.3">
      <c r="A57" s="58"/>
      <c r="B57" s="156" t="s">
        <v>55</v>
      </c>
      <c r="C57" s="156"/>
      <c r="D57" s="66">
        <v>10000</v>
      </c>
      <c r="E57" s="63">
        <f>IF($E$33="Hasta 3,5 Tm",('INDEXACIÓN Y COSTE KM'!C181),IF($E$33="Entre 3,5 y 20 Tm",('INDEXACIÓN Y COSTE KM'!C169),IF($E$33="Mayor a 20 Tm",('INDEXACIÓN Y COSTE KM'!C157))))</f>
        <v>2001.3835255383055</v>
      </c>
      <c r="F57" s="70">
        <f>IF($E$33="Hasta 3,5 Tm",('INDEXACIÓN Y COSTE KM'!C176),IF($E$33="Entre 3,5 y 20 Tm",('INDEXACIÓN Y COSTE KM'!C164),IF($E$33="Mayor a 20 Tm",('INDEXACIÓN Y COSTE KM'!C152))))</f>
        <v>0.4</v>
      </c>
      <c r="G57" s="63">
        <f t="shared" si="2"/>
        <v>12001.383525538306</v>
      </c>
      <c r="H57" s="1"/>
      <c r="I57" s="1"/>
      <c r="J57" s="1"/>
      <c r="K57" s="1"/>
      <c r="L57" s="1"/>
      <c r="M57" s="1"/>
      <c r="N57" s="1"/>
      <c r="O57" s="1"/>
      <c r="P57" s="1"/>
      <c r="Q57" s="1"/>
      <c r="R57" s="1"/>
    </row>
    <row r="58" spans="1:18" x14ac:dyDescent="0.3">
      <c r="A58" s="58"/>
      <c r="B58" s="157" t="s">
        <v>56</v>
      </c>
      <c r="C58" s="157"/>
      <c r="D58" s="66">
        <v>10000</v>
      </c>
      <c r="E58" s="65">
        <f>IF($E$33="Hasta 3,5 Tm",('INDEXACIÓN Y COSTE KM'!C219),IF($E$33="Entre 3,5 y 20 Tm",('INDEXACIÓN Y COSTE KM'!C207),IF($E$33="Mayor a 20 Tm",('INDEXACIÓN Y COSTE KM'!C195))))</f>
        <v>2001.3835255383055</v>
      </c>
      <c r="F58" s="69">
        <f>IF($E$33="Hasta 3,5 Tm",('INDEXACIÓN Y COSTE KM'!C214),IF($E$33="Entre 3,5 y 20 Tm",('INDEXACIÓN Y COSTE KM'!C202),IF($E$33="Mayor a 20 Tm",('INDEXACIÓN Y COSTE KM'!C190))))</f>
        <v>0.4</v>
      </c>
      <c r="G58" s="65">
        <f t="shared" si="2"/>
        <v>12001.383525538306</v>
      </c>
      <c r="H58" s="1"/>
      <c r="I58" s="1"/>
      <c r="J58" s="1"/>
      <c r="K58" s="1"/>
      <c r="L58" s="1"/>
      <c r="M58" s="1"/>
      <c r="N58" s="1"/>
      <c r="O58" s="1"/>
      <c r="P58" s="1"/>
      <c r="Q58" s="1"/>
      <c r="R58" s="1"/>
    </row>
    <row r="59" spans="1:18" x14ac:dyDescent="0.3">
      <c r="A59" s="58"/>
      <c r="B59" s="156" t="s">
        <v>57</v>
      </c>
      <c r="C59" s="156"/>
      <c r="D59" s="66">
        <v>10000</v>
      </c>
      <c r="E59" s="63">
        <f>IF($E$33="Hasta 3,5 Tm",('INDEXACIÓN Y COSTE KM'!C257),IF($E$33="Entre 3,5 y 20 Tm",('INDEXACIÓN Y COSTE KM'!C245),IF($E$33="Mayor a 20 Tm",('INDEXACIÓN Y COSTE KM'!C233))))</f>
        <v>2001.3835255383055</v>
      </c>
      <c r="F59" s="70">
        <f>IF($E$33="Hasta 3,5 Tm",('INDEXACIÓN Y COSTE KM'!C252),IF($E$33="Entre 3,5 y 20 Tm",('INDEXACIÓN Y COSTE KM'!C240),IF($E$33="Mayor a 20 Tm",('INDEXACIÓN Y COSTE KM'!C228))))</f>
        <v>0.4</v>
      </c>
      <c r="G59" s="63">
        <f t="shared" si="2"/>
        <v>12001.383525538306</v>
      </c>
      <c r="H59" s="1"/>
      <c r="I59" s="1"/>
      <c r="J59" s="1"/>
      <c r="K59" s="1"/>
      <c r="L59" s="1"/>
      <c r="M59" s="1"/>
      <c r="N59" s="1"/>
      <c r="O59" s="1"/>
      <c r="P59" s="1"/>
      <c r="Q59" s="1"/>
      <c r="R59" s="1"/>
    </row>
    <row r="60" spans="1:18" x14ac:dyDescent="0.3">
      <c r="A60" s="58"/>
      <c r="B60" s="157" t="s">
        <v>58</v>
      </c>
      <c r="C60" s="157"/>
      <c r="D60" s="66">
        <v>10000</v>
      </c>
      <c r="E60" s="65">
        <f>IF($E$33="Hasta 3,5 Tm",('INDEXACIÓN Y COSTE KM'!C295),IF($E$33="Entre 3,5 y 20 Tm",('INDEXACIÓN Y COSTE KM'!C283),IF($E$33="Mayor a 20 Tm",('INDEXACIÓN Y COSTE KM'!C271))))</f>
        <v>2001.3835255383055</v>
      </c>
      <c r="F60" s="69">
        <f>IF($E$33="Hasta 3,5 Tm",('INDEXACIÓN Y COSTE KM'!C290),IF($E$33="Entre 3,5 y 20 Tm",('INDEXACIÓN Y COSTE KM'!C278),IF($E$33="Mayor a 20 Tm",('INDEXACIÓN Y COSTE KM'!C266))))</f>
        <v>0.4</v>
      </c>
      <c r="G60" s="65">
        <f t="shared" si="2"/>
        <v>12001.383525538306</v>
      </c>
      <c r="H60" s="1"/>
      <c r="I60" s="1"/>
      <c r="J60" s="1"/>
      <c r="K60" s="1"/>
      <c r="L60" s="1"/>
      <c r="M60" s="1"/>
      <c r="N60" s="1"/>
      <c r="O60" s="1"/>
      <c r="P60" s="1"/>
      <c r="Q60" s="1"/>
      <c r="R60" s="1"/>
    </row>
    <row r="61" spans="1:18" x14ac:dyDescent="0.3">
      <c r="A61" s="58"/>
      <c r="B61" s="156" t="s">
        <v>59</v>
      </c>
      <c r="C61" s="156"/>
      <c r="D61" s="66">
        <v>10000</v>
      </c>
      <c r="E61" s="63">
        <f>IF($E$33="Hasta 3,5 Tm",('INDEXACIÓN Y COSTE KM'!C333),IF($E$33="Entre 3,5 y 20 Tm",('INDEXACIÓN Y COSTE KM'!C321),IF($E$33="Mayor a 20 Tm",('INDEXACIÓN Y COSTE KM'!C309))))</f>
        <v>1501.0376441537283</v>
      </c>
      <c r="F61" s="70">
        <f>IF($E$33="Hasta 3,5 Tm",('INDEXACIÓN Y COSTE KM'!C328),IF($E$33="Entre 3,5 y 20 Tm",('INDEXACIÓN Y COSTE KM'!C316),IF($E$33="Mayor a 20 Tm",('INDEXACIÓN Y COSTE KM'!C304))))</f>
        <v>0.3</v>
      </c>
      <c r="G61" s="63">
        <f t="shared" si="2"/>
        <v>11501.037644153728</v>
      </c>
      <c r="H61" s="1"/>
      <c r="I61" s="1"/>
      <c r="J61" s="1"/>
      <c r="K61" s="1"/>
      <c r="L61" s="1"/>
      <c r="M61" s="1"/>
      <c r="N61" s="1"/>
      <c r="O61" s="1"/>
      <c r="P61" s="1"/>
      <c r="Q61" s="1"/>
      <c r="R61" s="1"/>
    </row>
    <row r="62" spans="1:18" x14ac:dyDescent="0.3">
      <c r="A62" s="58"/>
      <c r="B62" s="157" t="s">
        <v>60</v>
      </c>
      <c r="C62" s="157"/>
      <c r="D62" s="66">
        <v>10000</v>
      </c>
      <c r="E62" s="65">
        <f>IF($E$33="Hasta 3,5 Tm",('INDEXACIÓN Y COSTE KM'!C371),IF($E$33="Entre 3,5 y 20 Tm",('INDEXACIÓN Y COSTE KM'!C359),IF($E$33="Mayor a 20 Tm",('INDEXACIÓN Y COSTE KM'!C347))))</f>
        <v>2001.3835255383055</v>
      </c>
      <c r="F62" s="69">
        <f>IF($E$33="Hasta 3,5 Tm",('INDEXACIÓN Y COSTE KM'!C366),IF($E$33="Entre 3,5 y 20 Tm",('INDEXACIÓN Y COSTE KM'!C354),IF($E$33="Mayor a 20 Tm",('INDEXACIÓN Y COSTE KM'!C342))))</f>
        <v>0.4</v>
      </c>
      <c r="G62" s="65">
        <f t="shared" si="2"/>
        <v>12001.383525538306</v>
      </c>
      <c r="H62" s="1"/>
      <c r="I62" s="1"/>
      <c r="J62" s="1"/>
      <c r="K62" s="1"/>
      <c r="L62" s="1"/>
      <c r="M62" s="1"/>
      <c r="N62" s="1"/>
      <c r="O62" s="1"/>
      <c r="P62" s="1"/>
      <c r="Q62" s="1"/>
      <c r="R62" s="1"/>
    </row>
    <row r="63" spans="1:18" x14ac:dyDescent="0.3">
      <c r="A63" s="58"/>
      <c r="B63" s="156" t="s">
        <v>61</v>
      </c>
      <c r="C63" s="156"/>
      <c r="D63" s="66">
        <v>10000</v>
      </c>
      <c r="E63" s="63">
        <f>IF($E$33="Hasta 3,5 Tm",('INDEXACIÓN Y COSTE KM'!C409),IF($E$33="Entre 3,5 y 20 Tm",('INDEXACIÓN Y COSTE KM'!C397),IF($E$33="Mayor a 20 Tm",('INDEXACIÓN Y COSTE KM'!C385))))</f>
        <v>2001.3835255383055</v>
      </c>
      <c r="F63" s="70">
        <f>IF($E$33="Hasta 3,5 Tm",('INDEXACIÓN Y COSTE KM'!C404),IF($E$33="Entre 3,5 y 20 Tm",('INDEXACIÓN Y COSTE KM'!C392),IF($E$33="Mayor a 20 Tm",('INDEXACIÓN Y COSTE KM'!C380))))</f>
        <v>0.4</v>
      </c>
      <c r="G63" s="63">
        <f t="shared" si="2"/>
        <v>12001.383525538306</v>
      </c>
      <c r="H63" s="1"/>
      <c r="I63" s="1"/>
      <c r="J63" s="1"/>
      <c r="K63" s="1"/>
      <c r="L63" s="1"/>
      <c r="M63" s="1"/>
      <c r="N63" s="1"/>
      <c r="O63" s="1"/>
      <c r="P63" s="1"/>
      <c r="Q63" s="1"/>
      <c r="R63" s="1"/>
    </row>
    <row r="64" spans="1:18" x14ac:dyDescent="0.3">
      <c r="A64" s="14"/>
      <c r="B64" s="14"/>
      <c r="C64" s="14"/>
      <c r="D64" s="14"/>
      <c r="E64" s="14"/>
      <c r="F64" s="14"/>
      <c r="G64" s="14"/>
      <c r="H64" s="1"/>
      <c r="I64" s="1"/>
      <c r="J64" s="1"/>
      <c r="K64" s="1"/>
      <c r="L64" s="1"/>
      <c r="M64" s="1"/>
      <c r="N64" s="1"/>
      <c r="O64" s="1"/>
      <c r="P64" s="1"/>
      <c r="Q64" s="1"/>
    </row>
    <row r="65" spans="1:17" x14ac:dyDescent="0.3">
      <c r="A65" s="1"/>
      <c r="B65" s="1"/>
      <c r="C65" s="1"/>
      <c r="D65" s="1"/>
      <c r="E65" s="1"/>
      <c r="F65" s="1"/>
      <c r="G65" s="1"/>
      <c r="H65" s="1"/>
      <c r="I65" s="1"/>
      <c r="J65" s="1"/>
      <c r="K65" s="1"/>
      <c r="L65" s="1"/>
      <c r="M65" s="1"/>
      <c r="N65" s="1"/>
      <c r="O65" s="1"/>
      <c r="P65" s="1"/>
      <c r="Q65" s="1"/>
    </row>
    <row r="66" spans="1:17" ht="14.4" customHeight="1" x14ac:dyDescent="0.3">
      <c r="A66" s="1"/>
      <c r="B66" s="177" t="s">
        <v>44</v>
      </c>
      <c r="C66" s="177"/>
      <c r="D66" s="177"/>
      <c r="E66" s="177"/>
      <c r="F66" s="177"/>
      <c r="G66" s="177"/>
      <c r="H66" s="1"/>
      <c r="I66" s="1"/>
      <c r="J66" s="1"/>
      <c r="K66" s="1"/>
      <c r="L66" s="1"/>
      <c r="M66" s="1"/>
      <c r="N66" s="1"/>
      <c r="O66" s="1"/>
      <c r="P66" s="1"/>
      <c r="Q66" s="1"/>
    </row>
    <row r="67" spans="1:17" ht="199.8" customHeight="1" x14ac:dyDescent="0.3">
      <c r="A67" s="1"/>
      <c r="B67" s="177"/>
      <c r="C67" s="177"/>
      <c r="D67" s="177"/>
      <c r="E67" s="177"/>
      <c r="F67" s="177"/>
      <c r="G67" s="177"/>
      <c r="H67" s="1"/>
      <c r="I67" s="1"/>
      <c r="J67" s="1"/>
      <c r="K67" s="1"/>
      <c r="L67" s="1"/>
      <c r="M67" s="1"/>
      <c r="N67" s="1"/>
      <c r="O67" s="1"/>
      <c r="P67" s="1"/>
      <c r="Q67" s="1"/>
    </row>
    <row r="68" spans="1:17" x14ac:dyDescent="0.3">
      <c r="A68" s="1"/>
      <c r="B68" s="1"/>
      <c r="C68" s="1"/>
      <c r="D68" s="1"/>
      <c r="E68" s="1"/>
      <c r="F68" s="1"/>
      <c r="G68" s="1"/>
      <c r="H68" s="1"/>
      <c r="I68" s="1"/>
      <c r="J68" s="1"/>
      <c r="K68" s="1"/>
      <c r="L68" s="1"/>
      <c r="M68" s="1"/>
      <c r="N68" s="1"/>
      <c r="O68" s="1"/>
      <c r="P68" s="1"/>
      <c r="Q68" s="1"/>
    </row>
    <row r="69" spans="1:17" x14ac:dyDescent="0.3">
      <c r="A69" s="1"/>
      <c r="B69" s="1"/>
      <c r="C69" s="1"/>
      <c r="D69" s="1"/>
      <c r="E69" s="1"/>
      <c r="F69" s="1"/>
      <c r="G69" s="1"/>
      <c r="H69" s="1"/>
      <c r="I69" s="1"/>
      <c r="J69" s="1"/>
      <c r="K69" s="1"/>
      <c r="L69" s="1"/>
      <c r="M69" s="1"/>
      <c r="N69" s="1"/>
      <c r="O69" s="1"/>
      <c r="P69" s="1"/>
      <c r="Q69" s="1"/>
    </row>
    <row r="70" spans="1:17" x14ac:dyDescent="0.3">
      <c r="A70" s="1"/>
      <c r="B70" s="1"/>
      <c r="C70" s="1"/>
      <c r="D70" s="1"/>
      <c r="E70" s="1"/>
      <c r="F70" s="1"/>
      <c r="G70" s="1"/>
      <c r="H70" s="1"/>
      <c r="I70" s="1"/>
      <c r="J70" s="1"/>
      <c r="K70" s="1"/>
      <c r="L70" s="1"/>
      <c r="M70" s="1"/>
      <c r="N70" s="1"/>
      <c r="O70" s="1"/>
      <c r="P70" s="1"/>
      <c r="Q70" s="1"/>
    </row>
    <row r="71" spans="1:17" x14ac:dyDescent="0.3">
      <c r="A71" s="1"/>
      <c r="B71" s="1"/>
      <c r="C71" s="1"/>
      <c r="D71" s="1"/>
      <c r="E71" s="1"/>
      <c r="F71" s="1"/>
      <c r="G71" s="1"/>
      <c r="H71" s="1"/>
      <c r="I71" s="1"/>
      <c r="J71" s="1"/>
      <c r="K71" s="1"/>
      <c r="L71" s="1"/>
      <c r="M71" s="1"/>
      <c r="N71" s="1"/>
      <c r="O71" s="1"/>
      <c r="P71" s="1"/>
      <c r="Q71" s="1"/>
    </row>
    <row r="72" spans="1:17" x14ac:dyDescent="0.3">
      <c r="A72" s="1"/>
      <c r="B72" s="1"/>
      <c r="C72" s="1"/>
      <c r="D72" s="1"/>
      <c r="E72" s="1"/>
      <c r="F72" s="1"/>
      <c r="G72" s="1"/>
      <c r="H72" s="1"/>
      <c r="I72" s="1"/>
      <c r="J72" s="1"/>
      <c r="K72" s="1"/>
      <c r="L72" s="1"/>
      <c r="M72" s="1"/>
      <c r="N72" s="1"/>
      <c r="O72" s="1"/>
      <c r="P72" s="1"/>
      <c r="Q72" s="1"/>
    </row>
    <row r="73" spans="1:17" x14ac:dyDescent="0.3">
      <c r="A73" s="1"/>
      <c r="B73" s="1"/>
      <c r="C73" s="1"/>
      <c r="D73" s="1"/>
      <c r="E73" s="1"/>
      <c r="F73" s="1"/>
      <c r="G73" s="1"/>
      <c r="H73" s="1"/>
      <c r="I73" s="1"/>
      <c r="J73" s="1"/>
      <c r="K73" s="1"/>
      <c r="L73" s="1"/>
      <c r="M73" s="1"/>
      <c r="N73" s="1"/>
      <c r="O73" s="1"/>
      <c r="P73" s="1"/>
      <c r="Q73" s="1"/>
    </row>
    <row r="74" spans="1:17" x14ac:dyDescent="0.3">
      <c r="A74" s="1"/>
      <c r="B74" s="1"/>
      <c r="C74" s="1"/>
      <c r="D74" s="1"/>
      <c r="E74" s="1"/>
      <c r="F74" s="1"/>
      <c r="G74" s="1"/>
      <c r="H74" s="1"/>
      <c r="I74" s="1"/>
      <c r="J74" s="1"/>
      <c r="K74" s="1"/>
      <c r="L74" s="1"/>
      <c r="M74" s="1"/>
      <c r="N74" s="1"/>
      <c r="O74" s="1"/>
      <c r="P74" s="1"/>
      <c r="Q74" s="1"/>
    </row>
    <row r="75" spans="1:17" x14ac:dyDescent="0.3">
      <c r="A75" s="1"/>
      <c r="B75" s="1"/>
      <c r="C75" s="1"/>
      <c r="D75" s="1"/>
      <c r="E75" s="1"/>
      <c r="F75" s="1"/>
      <c r="G75" s="1"/>
      <c r="H75" s="1"/>
      <c r="I75" s="1"/>
      <c r="J75" s="1"/>
      <c r="K75" s="1"/>
      <c r="L75" s="1"/>
      <c r="M75" s="1"/>
      <c r="N75" s="1"/>
      <c r="O75" s="1"/>
      <c r="P75" s="1"/>
      <c r="Q75" s="1"/>
    </row>
    <row r="76" spans="1:17" x14ac:dyDescent="0.3">
      <c r="A76" s="1"/>
      <c r="B76" s="1"/>
      <c r="C76" s="1"/>
      <c r="D76" s="1"/>
      <c r="E76" s="1"/>
      <c r="F76" s="1"/>
      <c r="G76" s="1"/>
      <c r="H76" s="1"/>
      <c r="I76" s="1"/>
      <c r="J76" s="1"/>
      <c r="K76" s="1"/>
      <c r="L76" s="1"/>
      <c r="M76" s="1"/>
      <c r="N76" s="1"/>
      <c r="O76" s="1"/>
      <c r="P76" s="1"/>
      <c r="Q76" s="1"/>
    </row>
    <row r="77" spans="1:17" x14ac:dyDescent="0.3">
      <c r="A77" s="1"/>
      <c r="B77" s="1"/>
      <c r="C77" s="1"/>
      <c r="D77" s="1"/>
      <c r="E77" s="1"/>
      <c r="F77" s="1"/>
      <c r="G77" s="1"/>
      <c r="H77" s="1"/>
      <c r="I77" s="1"/>
      <c r="J77" s="1"/>
      <c r="K77" s="1"/>
      <c r="L77" s="1"/>
      <c r="M77" s="1"/>
      <c r="N77" s="1"/>
      <c r="O77" s="1"/>
      <c r="P77" s="1"/>
      <c r="Q77" s="1"/>
    </row>
    <row r="78" spans="1:17" x14ac:dyDescent="0.3">
      <c r="A78" s="1"/>
      <c r="B78" s="1"/>
      <c r="C78" s="1"/>
      <c r="D78" s="1"/>
      <c r="E78" s="1"/>
      <c r="F78" s="1"/>
      <c r="G78" s="1"/>
      <c r="H78" s="1"/>
      <c r="I78" s="1"/>
      <c r="J78" s="1"/>
      <c r="K78" s="1"/>
      <c r="L78" s="1"/>
      <c r="M78" s="1"/>
      <c r="N78" s="1"/>
      <c r="O78" s="1"/>
      <c r="P78" s="1"/>
      <c r="Q78" s="1"/>
    </row>
    <row r="79" spans="1:17" x14ac:dyDescent="0.3">
      <c r="A79" s="1"/>
      <c r="B79" s="1"/>
      <c r="C79" s="1"/>
      <c r="D79" s="1"/>
      <c r="E79" s="1"/>
      <c r="F79" s="1"/>
      <c r="G79" s="1"/>
      <c r="H79" s="1"/>
      <c r="I79" s="1"/>
      <c r="J79" s="1"/>
      <c r="K79" s="1"/>
      <c r="L79" s="1"/>
      <c r="M79" s="1"/>
      <c r="N79" s="1"/>
      <c r="O79" s="1"/>
      <c r="P79" s="1"/>
      <c r="Q79" s="1"/>
    </row>
    <row r="80" spans="1:17" x14ac:dyDescent="0.3">
      <c r="A80" s="1"/>
      <c r="B80" s="1"/>
      <c r="C80" s="1"/>
      <c r="D80" s="1"/>
      <c r="E80" s="1"/>
      <c r="F80" s="1"/>
      <c r="G80" s="1"/>
      <c r="H80" s="1"/>
      <c r="I80" s="1"/>
      <c r="J80" s="1"/>
      <c r="K80" s="1"/>
      <c r="L80" s="1"/>
      <c r="M80" s="1"/>
      <c r="N80" s="1"/>
      <c r="O80" s="1"/>
      <c r="P80" s="1"/>
      <c r="Q80" s="1"/>
    </row>
    <row r="81" spans="1:17" x14ac:dyDescent="0.3">
      <c r="A81" s="1"/>
      <c r="B81" s="1"/>
      <c r="C81" s="1"/>
      <c r="D81" s="1"/>
      <c r="E81" s="1"/>
      <c r="F81" s="1"/>
      <c r="G81" s="1"/>
      <c r="H81" s="1"/>
      <c r="I81" s="1"/>
      <c r="J81" s="1"/>
      <c r="K81" s="1"/>
      <c r="L81" s="1"/>
      <c r="M81" s="1"/>
      <c r="N81" s="1"/>
      <c r="O81" s="1"/>
      <c r="P81" s="1"/>
      <c r="Q81" s="1"/>
    </row>
    <row r="82" spans="1:17" x14ac:dyDescent="0.3">
      <c r="A82" s="1"/>
      <c r="B82" s="1"/>
      <c r="C82" s="1"/>
      <c r="D82" s="1"/>
      <c r="E82" s="1"/>
      <c r="F82" s="1"/>
      <c r="G82" s="1"/>
      <c r="H82" s="1"/>
      <c r="I82" s="1"/>
      <c r="J82" s="1"/>
      <c r="K82" s="1"/>
      <c r="L82" s="1"/>
      <c r="M82" s="1"/>
      <c r="N82" s="1"/>
      <c r="O82" s="1"/>
      <c r="P82" s="1"/>
      <c r="Q82" s="1"/>
    </row>
    <row r="83" spans="1:17" x14ac:dyDescent="0.3">
      <c r="A83" s="1"/>
      <c r="B83" s="1"/>
      <c r="C83" s="1"/>
      <c r="D83" s="1"/>
      <c r="E83" s="1"/>
      <c r="F83" s="1"/>
      <c r="G83" s="1"/>
      <c r="H83" s="1"/>
      <c r="I83" s="1"/>
      <c r="J83" s="1"/>
      <c r="K83" s="1"/>
      <c r="L83" s="1"/>
      <c r="M83" s="1"/>
      <c r="N83" s="1"/>
      <c r="O83" s="1"/>
      <c r="P83" s="1"/>
      <c r="Q83" s="1"/>
    </row>
    <row r="84" spans="1:17" x14ac:dyDescent="0.3">
      <c r="A84" s="1"/>
      <c r="B84" s="1"/>
      <c r="C84" s="1"/>
      <c r="D84" s="1"/>
      <c r="E84" s="1"/>
      <c r="F84" s="1"/>
      <c r="G84" s="1"/>
      <c r="H84" s="1"/>
      <c r="I84" s="1"/>
      <c r="J84" s="1"/>
      <c r="K84" s="1"/>
      <c r="L84" s="1"/>
      <c r="M84" s="1"/>
      <c r="N84" s="1"/>
      <c r="O84" s="1"/>
      <c r="P84" s="1"/>
      <c r="Q84" s="1"/>
    </row>
    <row r="85" spans="1:17" x14ac:dyDescent="0.3">
      <c r="A85" s="1"/>
      <c r="B85" s="1"/>
      <c r="C85" s="1"/>
      <c r="D85" s="1"/>
      <c r="E85" s="1"/>
      <c r="F85" s="1"/>
      <c r="G85" s="1"/>
      <c r="H85" s="1"/>
      <c r="I85" s="1"/>
      <c r="J85" s="1"/>
      <c r="K85" s="1"/>
      <c r="L85" s="1"/>
      <c r="M85" s="1"/>
      <c r="N85" s="1"/>
      <c r="O85" s="1"/>
      <c r="P85" s="1"/>
      <c r="Q85" s="1"/>
    </row>
    <row r="86" spans="1:17" x14ac:dyDescent="0.3">
      <c r="A86" s="1"/>
      <c r="B86" s="1"/>
      <c r="C86" s="1"/>
      <c r="D86" s="1"/>
      <c r="E86" s="1"/>
      <c r="F86" s="1"/>
      <c r="G86" s="1"/>
      <c r="H86" s="1"/>
      <c r="I86" s="1"/>
      <c r="J86" s="1"/>
      <c r="K86" s="1"/>
      <c r="L86" s="1"/>
      <c r="M86" s="1"/>
      <c r="N86" s="1"/>
      <c r="O86" s="1"/>
      <c r="P86" s="1"/>
      <c r="Q86" s="1"/>
    </row>
    <row r="87" spans="1:17" x14ac:dyDescent="0.3">
      <c r="A87" s="1"/>
      <c r="B87" s="1"/>
      <c r="C87" s="1"/>
      <c r="D87" s="1"/>
      <c r="E87" s="1"/>
      <c r="F87" s="1"/>
      <c r="G87" s="1"/>
      <c r="H87" s="1"/>
      <c r="I87" s="1"/>
      <c r="J87" s="1"/>
      <c r="K87" s="1"/>
      <c r="L87" s="1"/>
      <c r="M87" s="1"/>
      <c r="N87" s="1"/>
      <c r="O87" s="1"/>
      <c r="P87" s="1"/>
      <c r="Q87" s="1"/>
    </row>
    <row r="88" spans="1:17" x14ac:dyDescent="0.3">
      <c r="A88" s="1"/>
      <c r="B88" s="1"/>
      <c r="C88" s="1"/>
      <c r="D88" s="1"/>
      <c r="E88" s="1"/>
      <c r="F88" s="1"/>
      <c r="G88" s="1"/>
      <c r="H88" s="1"/>
      <c r="I88" s="1"/>
      <c r="J88" s="1"/>
      <c r="K88" s="1"/>
      <c r="L88" s="1"/>
      <c r="M88" s="1"/>
      <c r="N88" s="1"/>
      <c r="O88" s="1"/>
      <c r="P88" s="1"/>
      <c r="Q88" s="1"/>
    </row>
    <row r="89" spans="1:17" x14ac:dyDescent="0.3">
      <c r="A89" s="1"/>
      <c r="B89" s="1"/>
      <c r="C89" s="1"/>
      <c r="D89" s="1"/>
      <c r="E89" s="1"/>
      <c r="F89" s="1"/>
      <c r="G89" s="1"/>
      <c r="H89" s="1"/>
      <c r="I89" s="1"/>
      <c r="J89" s="1"/>
      <c r="K89" s="1"/>
      <c r="L89" s="1"/>
      <c r="M89" s="1"/>
      <c r="N89" s="1"/>
      <c r="O89" s="1"/>
      <c r="P89" s="1"/>
      <c r="Q89" s="1"/>
    </row>
    <row r="90" spans="1:17" x14ac:dyDescent="0.3">
      <c r="A90" s="1"/>
      <c r="B90" s="1"/>
      <c r="C90" s="1"/>
      <c r="D90" s="1"/>
      <c r="E90" s="1"/>
      <c r="F90" s="1"/>
      <c r="G90" s="1"/>
      <c r="H90" s="1"/>
      <c r="I90" s="1"/>
      <c r="J90" s="1"/>
      <c r="K90" s="1"/>
      <c r="L90" s="1"/>
      <c r="M90" s="1"/>
      <c r="N90" s="1"/>
      <c r="O90" s="1"/>
      <c r="P90" s="1"/>
      <c r="Q90" s="1"/>
    </row>
    <row r="91" spans="1:17" x14ac:dyDescent="0.3">
      <c r="A91" s="1"/>
      <c r="B91" s="1"/>
      <c r="C91" s="1"/>
      <c r="D91" s="1"/>
      <c r="E91" s="1"/>
      <c r="F91" s="1"/>
      <c r="G91" s="1"/>
      <c r="H91" s="1"/>
      <c r="I91" s="1"/>
      <c r="J91" s="1"/>
      <c r="K91" s="1"/>
      <c r="L91" s="1"/>
      <c r="M91" s="1"/>
      <c r="N91" s="1"/>
      <c r="O91" s="1"/>
      <c r="P91" s="1"/>
      <c r="Q91" s="1"/>
    </row>
    <row r="92" spans="1:17" x14ac:dyDescent="0.3">
      <c r="A92" s="1"/>
      <c r="B92" s="1"/>
      <c r="C92" s="1"/>
      <c r="D92" s="1"/>
      <c r="E92" s="1"/>
      <c r="F92" s="1"/>
      <c r="G92" s="1"/>
      <c r="H92" s="1"/>
      <c r="I92" s="1"/>
      <c r="J92" s="1"/>
      <c r="K92" s="1"/>
      <c r="L92" s="1"/>
      <c r="M92" s="1"/>
      <c r="N92" s="1"/>
      <c r="O92" s="1"/>
      <c r="P92" s="1"/>
      <c r="Q92" s="1"/>
    </row>
    <row r="93" spans="1:17" x14ac:dyDescent="0.3">
      <c r="A93" s="1"/>
      <c r="B93" s="1"/>
      <c r="C93" s="1"/>
      <c r="D93" s="1"/>
      <c r="E93" s="1"/>
      <c r="F93" s="1"/>
      <c r="G93" s="1"/>
      <c r="H93" s="1"/>
      <c r="I93" s="1"/>
      <c r="J93" s="1"/>
      <c r="K93" s="1"/>
      <c r="L93" s="1"/>
      <c r="M93" s="1"/>
      <c r="N93" s="1"/>
      <c r="O93" s="1"/>
      <c r="P93" s="1"/>
      <c r="Q93" s="1"/>
    </row>
    <row r="94" spans="1:17" x14ac:dyDescent="0.3">
      <c r="A94" s="1"/>
      <c r="B94" s="1"/>
      <c r="C94" s="1"/>
      <c r="D94" s="1"/>
      <c r="E94" s="1"/>
      <c r="F94" s="1"/>
      <c r="G94" s="1"/>
      <c r="H94" s="1"/>
      <c r="I94" s="1"/>
      <c r="J94" s="1"/>
      <c r="K94" s="1"/>
      <c r="L94" s="1"/>
      <c r="M94" s="1"/>
      <c r="N94" s="1"/>
      <c r="O94" s="1"/>
      <c r="P94" s="1"/>
      <c r="Q94" s="1"/>
    </row>
    <row r="95" spans="1:17" x14ac:dyDescent="0.3">
      <c r="A95" s="1"/>
      <c r="B95" s="1"/>
      <c r="C95" s="1"/>
      <c r="D95" s="1"/>
      <c r="E95" s="1"/>
      <c r="F95" s="1"/>
      <c r="G95" s="1"/>
      <c r="H95" s="1"/>
      <c r="I95" s="1"/>
      <c r="J95" s="1"/>
      <c r="K95" s="1"/>
      <c r="L95" s="1"/>
      <c r="M95" s="1"/>
      <c r="N95" s="1"/>
      <c r="O95" s="1"/>
      <c r="P95" s="1"/>
      <c r="Q95" s="1"/>
    </row>
    <row r="96" spans="1:17" x14ac:dyDescent="0.3">
      <c r="A96" s="1"/>
      <c r="B96" s="1"/>
      <c r="C96" s="1"/>
      <c r="D96" s="1"/>
      <c r="E96" s="1"/>
      <c r="F96" s="1"/>
      <c r="G96" s="1"/>
      <c r="H96" s="1"/>
      <c r="I96" s="1"/>
      <c r="J96" s="1"/>
      <c r="K96" s="1"/>
      <c r="L96" s="1"/>
      <c r="M96" s="1"/>
      <c r="N96" s="1"/>
      <c r="O96" s="1"/>
      <c r="P96" s="1"/>
      <c r="Q96" s="1"/>
    </row>
    <row r="97" spans="1:17" x14ac:dyDescent="0.3">
      <c r="A97" s="1"/>
      <c r="B97" s="1"/>
      <c r="C97" s="1"/>
      <c r="D97" s="1"/>
      <c r="E97" s="1"/>
      <c r="F97" s="1"/>
      <c r="G97" s="1"/>
      <c r="H97" s="1"/>
      <c r="I97" s="1"/>
      <c r="J97" s="1"/>
      <c r="K97" s="1"/>
      <c r="L97" s="1"/>
      <c r="M97" s="1"/>
      <c r="N97" s="1"/>
      <c r="O97" s="1"/>
      <c r="P97" s="1"/>
      <c r="Q97" s="1"/>
    </row>
    <row r="98" spans="1:17" x14ac:dyDescent="0.3">
      <c r="A98" s="1"/>
      <c r="B98" s="1"/>
      <c r="C98" s="1"/>
      <c r="D98" s="1"/>
      <c r="E98" s="1"/>
      <c r="F98" s="1"/>
      <c r="G98" s="1"/>
      <c r="H98" s="1"/>
      <c r="I98" s="1"/>
      <c r="J98" s="1"/>
      <c r="K98" s="1"/>
      <c r="L98" s="1"/>
      <c r="M98" s="1"/>
      <c r="N98" s="1"/>
      <c r="O98" s="1"/>
      <c r="P98" s="1"/>
      <c r="Q98" s="1"/>
    </row>
    <row r="99" spans="1:17" x14ac:dyDescent="0.3">
      <c r="A99" s="1"/>
      <c r="B99" s="1"/>
      <c r="C99" s="1"/>
      <c r="D99" s="1"/>
      <c r="E99" s="1"/>
      <c r="F99" s="1"/>
      <c r="G99" s="1"/>
      <c r="H99" s="1"/>
      <c r="I99" s="1"/>
      <c r="J99" s="1"/>
      <c r="K99" s="1"/>
      <c r="L99" s="1"/>
      <c r="M99" s="1"/>
      <c r="N99" s="1"/>
      <c r="O99" s="1"/>
      <c r="P99" s="1"/>
      <c r="Q99" s="1"/>
    </row>
    <row r="100" spans="1:17" x14ac:dyDescent="0.3">
      <c r="A100" s="1"/>
      <c r="B100" s="1"/>
      <c r="C100" s="1"/>
      <c r="D100" s="1"/>
      <c r="E100" s="1"/>
      <c r="F100" s="1"/>
      <c r="G100" s="1"/>
      <c r="H100" s="1"/>
      <c r="I100" s="1"/>
      <c r="J100" s="1"/>
      <c r="K100" s="1"/>
      <c r="L100" s="1"/>
      <c r="M100" s="1"/>
      <c r="N100" s="1"/>
      <c r="O100" s="1"/>
      <c r="P100" s="1"/>
      <c r="Q100" s="1"/>
    </row>
    <row r="101" spans="1:17" x14ac:dyDescent="0.3">
      <c r="A101" s="1"/>
      <c r="B101" s="1"/>
      <c r="C101" s="1"/>
      <c r="D101" s="1"/>
      <c r="E101" s="1"/>
      <c r="F101" s="1"/>
      <c r="G101" s="1"/>
      <c r="H101" s="1"/>
      <c r="I101" s="1"/>
      <c r="J101" s="1"/>
      <c r="K101" s="1"/>
      <c r="L101" s="1"/>
      <c r="M101" s="1"/>
      <c r="N101" s="1"/>
      <c r="O101" s="1"/>
      <c r="P101" s="1"/>
      <c r="Q101" s="1"/>
    </row>
    <row r="102" spans="1:17" x14ac:dyDescent="0.3">
      <c r="A102" s="1"/>
      <c r="B102" s="1"/>
      <c r="C102" s="1"/>
      <c r="D102" s="1"/>
      <c r="E102" s="1"/>
      <c r="F102" s="1"/>
      <c r="G102" s="1"/>
      <c r="H102" s="1"/>
      <c r="I102" s="1"/>
      <c r="J102" s="1"/>
      <c r="K102" s="1"/>
      <c r="L102" s="1"/>
      <c r="M102" s="1"/>
      <c r="N102" s="1"/>
      <c r="O102" s="1"/>
      <c r="P102" s="1"/>
      <c r="Q102" s="1"/>
    </row>
    <row r="103" spans="1:17" x14ac:dyDescent="0.3">
      <c r="A103" s="1"/>
      <c r="B103" s="1"/>
      <c r="C103" s="1"/>
      <c r="D103" s="1"/>
      <c r="E103" s="1"/>
      <c r="F103" s="1"/>
      <c r="G103" s="1"/>
      <c r="H103" s="1"/>
      <c r="I103" s="1"/>
      <c r="J103" s="1"/>
      <c r="K103" s="1"/>
      <c r="L103" s="1"/>
      <c r="M103" s="1"/>
      <c r="N103" s="1"/>
      <c r="O103" s="1"/>
      <c r="P103" s="1"/>
      <c r="Q103" s="1"/>
    </row>
    <row r="104" spans="1:17" x14ac:dyDescent="0.3">
      <c r="A104" s="1"/>
      <c r="B104" s="1"/>
      <c r="C104" s="1"/>
      <c r="D104" s="1"/>
      <c r="E104" s="1"/>
      <c r="F104" s="1"/>
      <c r="G104" s="1"/>
      <c r="H104" s="1"/>
      <c r="I104" s="1"/>
      <c r="J104" s="1"/>
      <c r="K104" s="1"/>
      <c r="L104" s="1"/>
      <c r="M104" s="1"/>
      <c r="N104" s="1"/>
      <c r="O104" s="1"/>
      <c r="P104" s="1"/>
      <c r="Q104" s="1"/>
    </row>
    <row r="105" spans="1:17" x14ac:dyDescent="0.3">
      <c r="A105" s="1"/>
      <c r="B105" s="1"/>
      <c r="C105" s="1"/>
      <c r="D105" s="1"/>
      <c r="E105" s="1"/>
      <c r="F105" s="1"/>
      <c r="G105" s="1"/>
      <c r="H105" s="1"/>
      <c r="I105" s="1"/>
      <c r="J105" s="1"/>
      <c r="K105" s="1"/>
      <c r="L105" s="1"/>
      <c r="M105" s="1"/>
      <c r="N105" s="1"/>
      <c r="O105" s="1"/>
      <c r="P105" s="1"/>
      <c r="Q105" s="1"/>
    </row>
    <row r="106" spans="1:17" x14ac:dyDescent="0.3">
      <c r="A106" s="1"/>
      <c r="B106" s="1"/>
      <c r="C106" s="1"/>
      <c r="D106" s="1"/>
      <c r="E106" s="1"/>
      <c r="F106" s="1"/>
      <c r="G106" s="1"/>
      <c r="H106" s="1"/>
      <c r="I106" s="1"/>
      <c r="J106" s="1"/>
      <c r="K106" s="1"/>
      <c r="L106" s="1"/>
      <c r="M106" s="1"/>
      <c r="N106" s="1"/>
      <c r="O106" s="1"/>
      <c r="P106" s="1"/>
      <c r="Q106" s="1"/>
    </row>
    <row r="107" spans="1:17" x14ac:dyDescent="0.3">
      <c r="A107" s="1"/>
      <c r="B107" s="1"/>
      <c r="C107" s="1"/>
      <c r="D107" s="1"/>
      <c r="E107" s="1"/>
      <c r="F107" s="1"/>
      <c r="G107" s="1"/>
      <c r="H107" s="1"/>
      <c r="I107" s="1"/>
      <c r="J107" s="1"/>
      <c r="K107" s="1"/>
      <c r="L107" s="1"/>
      <c r="M107" s="1"/>
      <c r="N107" s="1"/>
      <c r="O107" s="1"/>
      <c r="P107" s="1"/>
      <c r="Q107" s="1"/>
    </row>
    <row r="108" spans="1:17" x14ac:dyDescent="0.3">
      <c r="A108" s="1"/>
      <c r="B108" s="1"/>
      <c r="C108" s="1"/>
      <c r="D108" s="1"/>
      <c r="E108" s="1"/>
      <c r="F108" s="1"/>
      <c r="G108" s="1"/>
      <c r="H108" s="1"/>
      <c r="I108" s="1"/>
      <c r="J108" s="1"/>
      <c r="K108" s="1"/>
      <c r="L108" s="1"/>
      <c r="M108" s="1"/>
      <c r="N108" s="1"/>
      <c r="O108" s="1"/>
      <c r="P108" s="1"/>
      <c r="Q108" s="1"/>
    </row>
    <row r="109" spans="1:17" x14ac:dyDescent="0.3">
      <c r="A109" s="1"/>
      <c r="B109" s="1"/>
      <c r="C109" s="1"/>
      <c r="D109" s="1"/>
      <c r="E109" s="1"/>
      <c r="F109" s="1"/>
      <c r="G109" s="1"/>
      <c r="H109" s="1"/>
      <c r="I109" s="1"/>
      <c r="J109" s="1"/>
      <c r="K109" s="1"/>
      <c r="L109" s="1"/>
      <c r="M109" s="1"/>
      <c r="N109" s="1"/>
      <c r="O109" s="1"/>
      <c r="P109" s="1"/>
      <c r="Q109" s="1"/>
    </row>
    <row r="110" spans="1:17" x14ac:dyDescent="0.3">
      <c r="A110" s="1"/>
      <c r="B110" s="1"/>
      <c r="C110" s="1"/>
      <c r="D110" s="1"/>
      <c r="E110" s="1"/>
      <c r="F110" s="1"/>
      <c r="G110" s="1"/>
      <c r="H110" s="1"/>
      <c r="I110" s="1"/>
      <c r="J110" s="1"/>
      <c r="K110" s="1"/>
      <c r="L110" s="1"/>
      <c r="M110" s="1"/>
      <c r="N110" s="1"/>
      <c r="O110" s="1"/>
      <c r="P110" s="1"/>
      <c r="Q110" s="1"/>
    </row>
    <row r="111" spans="1:17" x14ac:dyDescent="0.3">
      <c r="A111" s="1"/>
      <c r="B111" s="1"/>
      <c r="C111" s="1"/>
      <c r="D111" s="1"/>
      <c r="E111" s="1"/>
      <c r="F111" s="1"/>
      <c r="G111" s="1"/>
      <c r="H111" s="1"/>
      <c r="I111" s="1"/>
      <c r="J111" s="1"/>
      <c r="K111" s="1"/>
      <c r="L111" s="1"/>
      <c r="M111" s="1"/>
      <c r="N111" s="1"/>
      <c r="O111" s="1"/>
      <c r="P111" s="1"/>
      <c r="Q111" s="1"/>
    </row>
    <row r="112" spans="1:17" x14ac:dyDescent="0.3">
      <c r="A112" s="1"/>
      <c r="B112" s="1"/>
      <c r="C112" s="1"/>
      <c r="D112" s="1"/>
      <c r="E112" s="1"/>
      <c r="F112" s="1"/>
      <c r="G112" s="1"/>
      <c r="H112" s="1"/>
      <c r="I112" s="1"/>
      <c r="J112" s="1"/>
      <c r="K112" s="1"/>
      <c r="L112" s="1"/>
      <c r="M112" s="1"/>
      <c r="N112" s="1"/>
      <c r="O112" s="1"/>
      <c r="P112" s="1"/>
      <c r="Q112" s="1"/>
    </row>
    <row r="113" spans="1:17" x14ac:dyDescent="0.3">
      <c r="A113" s="1"/>
      <c r="B113" s="1"/>
      <c r="C113" s="1"/>
      <c r="D113" s="1"/>
      <c r="E113" s="1"/>
      <c r="F113" s="1"/>
      <c r="G113" s="1"/>
      <c r="H113" s="1"/>
      <c r="I113" s="1"/>
      <c r="J113" s="1"/>
      <c r="K113" s="1"/>
      <c r="L113" s="1"/>
      <c r="M113" s="1"/>
      <c r="N113" s="1"/>
      <c r="O113" s="1"/>
      <c r="P113" s="1"/>
      <c r="Q113" s="1"/>
    </row>
    <row r="114" spans="1:17" x14ac:dyDescent="0.3">
      <c r="A114" s="1"/>
      <c r="B114" s="1"/>
      <c r="C114" s="1"/>
      <c r="D114" s="1"/>
      <c r="E114" s="1"/>
      <c r="F114" s="1"/>
      <c r="G114" s="1"/>
      <c r="H114" s="1"/>
      <c r="I114" s="1"/>
      <c r="J114" s="1"/>
      <c r="K114" s="1"/>
      <c r="L114" s="1"/>
      <c r="M114" s="1"/>
      <c r="N114" s="1"/>
      <c r="O114" s="1"/>
      <c r="P114" s="1"/>
      <c r="Q114" s="1"/>
    </row>
    <row r="115" spans="1:17" x14ac:dyDescent="0.3">
      <c r="A115" s="1"/>
      <c r="B115" s="1"/>
      <c r="C115" s="1"/>
      <c r="D115" s="1"/>
      <c r="E115" s="1"/>
      <c r="F115" s="1"/>
      <c r="G115" s="1"/>
      <c r="H115" s="1"/>
      <c r="I115" s="1"/>
      <c r="J115" s="1"/>
      <c r="K115" s="1"/>
      <c r="L115" s="1"/>
      <c r="M115" s="1"/>
      <c r="N115" s="1"/>
      <c r="O115" s="1"/>
      <c r="P115" s="1"/>
      <c r="Q115" s="1"/>
    </row>
    <row r="116" spans="1:17" x14ac:dyDescent="0.3">
      <c r="A116" s="1"/>
      <c r="B116" s="1"/>
      <c r="C116" s="1"/>
      <c r="D116" s="1"/>
      <c r="E116" s="1"/>
      <c r="F116" s="1"/>
      <c r="G116" s="1"/>
      <c r="H116" s="1"/>
      <c r="I116" s="1"/>
      <c r="J116" s="1"/>
      <c r="K116" s="1"/>
      <c r="L116" s="1"/>
      <c r="M116" s="1"/>
      <c r="N116" s="1"/>
      <c r="O116" s="1"/>
      <c r="P116" s="1"/>
      <c r="Q116" s="1"/>
    </row>
    <row r="117" spans="1:17" x14ac:dyDescent="0.3">
      <c r="A117" s="1"/>
      <c r="B117" s="1"/>
      <c r="C117" s="1"/>
      <c r="D117" s="1"/>
      <c r="E117" s="1"/>
      <c r="F117" s="1"/>
      <c r="G117" s="1"/>
      <c r="H117" s="1"/>
      <c r="I117" s="1"/>
      <c r="J117" s="1"/>
      <c r="K117" s="1"/>
      <c r="L117" s="1"/>
      <c r="M117" s="1"/>
      <c r="N117" s="1"/>
      <c r="O117" s="1"/>
      <c r="P117" s="1"/>
      <c r="Q117" s="1"/>
    </row>
    <row r="118" spans="1:17" x14ac:dyDescent="0.3">
      <c r="A118" s="1"/>
      <c r="B118" s="1"/>
      <c r="C118" s="1"/>
      <c r="D118" s="1"/>
      <c r="E118" s="1"/>
      <c r="F118" s="1"/>
      <c r="G118" s="1"/>
      <c r="H118" s="1"/>
      <c r="I118" s="1"/>
      <c r="J118" s="1"/>
      <c r="K118" s="1"/>
      <c r="L118" s="1"/>
      <c r="M118" s="1"/>
      <c r="N118" s="1"/>
      <c r="O118" s="1"/>
      <c r="P118" s="1"/>
      <c r="Q118" s="1"/>
    </row>
    <row r="119" spans="1:17" x14ac:dyDescent="0.3">
      <c r="A119" s="1"/>
      <c r="B119" s="1"/>
      <c r="C119" s="1"/>
      <c r="D119" s="1"/>
      <c r="E119" s="1"/>
      <c r="F119" s="1"/>
      <c r="G119" s="1"/>
      <c r="H119" s="1"/>
      <c r="I119" s="1"/>
      <c r="J119" s="1"/>
      <c r="K119" s="1"/>
      <c r="L119" s="1"/>
      <c r="M119" s="1"/>
      <c r="N119" s="1"/>
      <c r="O119" s="1"/>
      <c r="P119" s="1"/>
      <c r="Q119" s="1"/>
    </row>
    <row r="120" spans="1:17" x14ac:dyDescent="0.3">
      <c r="A120" s="1"/>
      <c r="B120" s="1"/>
      <c r="C120" s="1"/>
      <c r="D120" s="1"/>
      <c r="E120" s="1"/>
      <c r="F120" s="1"/>
      <c r="G120" s="1"/>
      <c r="H120" s="1"/>
      <c r="I120" s="1"/>
      <c r="J120" s="1"/>
      <c r="K120" s="1"/>
      <c r="L120" s="1"/>
      <c r="M120" s="1"/>
      <c r="N120" s="1"/>
      <c r="O120" s="1"/>
      <c r="P120" s="1"/>
      <c r="Q120" s="1"/>
    </row>
    <row r="121" spans="1:17" x14ac:dyDescent="0.3">
      <c r="A121" s="1"/>
      <c r="B121" s="1"/>
      <c r="C121" s="1"/>
      <c r="D121" s="1"/>
      <c r="E121" s="1"/>
      <c r="F121" s="1"/>
      <c r="G121" s="1"/>
      <c r="H121" s="1"/>
      <c r="I121" s="1"/>
      <c r="J121" s="1"/>
      <c r="K121" s="1"/>
      <c r="L121" s="1"/>
      <c r="M121" s="1"/>
      <c r="N121" s="1"/>
      <c r="O121" s="1"/>
      <c r="P121" s="1"/>
      <c r="Q121" s="1"/>
    </row>
    <row r="122" spans="1:17" x14ac:dyDescent="0.3">
      <c r="A122" s="1"/>
      <c r="B122" s="1"/>
      <c r="C122" s="1"/>
      <c r="D122" s="1"/>
      <c r="E122" s="1"/>
      <c r="F122" s="1"/>
      <c r="G122" s="1"/>
      <c r="H122" s="1"/>
      <c r="I122" s="1"/>
      <c r="J122" s="1"/>
      <c r="K122" s="1"/>
      <c r="L122" s="1"/>
      <c r="M122" s="1"/>
      <c r="N122" s="1"/>
      <c r="O122" s="1"/>
      <c r="P122" s="1"/>
      <c r="Q122" s="1"/>
    </row>
    <row r="123" spans="1:17" x14ac:dyDescent="0.3">
      <c r="A123" s="1"/>
      <c r="B123" s="1"/>
      <c r="C123" s="1"/>
      <c r="D123" s="1"/>
      <c r="E123" s="1"/>
      <c r="F123" s="1"/>
      <c r="G123" s="1"/>
      <c r="H123" s="1"/>
      <c r="I123" s="1"/>
      <c r="J123" s="1"/>
      <c r="K123" s="1"/>
      <c r="L123" s="1"/>
      <c r="M123" s="1"/>
      <c r="N123" s="1"/>
      <c r="O123" s="1"/>
      <c r="P123" s="1"/>
      <c r="Q123" s="1"/>
    </row>
    <row r="124" spans="1:17" x14ac:dyDescent="0.3">
      <c r="A124" s="1"/>
      <c r="B124" s="1"/>
      <c r="C124" s="1"/>
      <c r="D124" s="1"/>
      <c r="E124" s="1"/>
      <c r="F124" s="1"/>
      <c r="G124" s="1"/>
      <c r="H124" s="1"/>
      <c r="I124" s="1"/>
      <c r="J124" s="1"/>
      <c r="K124" s="1"/>
      <c r="L124" s="1"/>
      <c r="M124" s="1"/>
      <c r="N124" s="1"/>
      <c r="O124" s="1"/>
      <c r="P124" s="1"/>
      <c r="Q124" s="1"/>
    </row>
    <row r="125" spans="1:17" x14ac:dyDescent="0.3">
      <c r="A125" s="1"/>
      <c r="B125" s="1"/>
      <c r="C125" s="1"/>
      <c r="D125" s="1"/>
      <c r="E125" s="1"/>
      <c r="F125" s="1"/>
      <c r="G125" s="1"/>
      <c r="H125" s="1"/>
      <c r="I125" s="1"/>
      <c r="J125" s="1"/>
      <c r="K125" s="1"/>
      <c r="L125" s="1"/>
      <c r="M125" s="1"/>
      <c r="N125" s="1"/>
      <c r="O125" s="1"/>
      <c r="P125" s="1"/>
      <c r="Q125" s="1"/>
    </row>
    <row r="126" spans="1:17" x14ac:dyDescent="0.3">
      <c r="A126" s="1"/>
      <c r="B126" s="1"/>
      <c r="C126" s="1"/>
      <c r="D126" s="1"/>
      <c r="E126" s="1"/>
      <c r="F126" s="1"/>
      <c r="G126" s="1"/>
      <c r="H126" s="1"/>
      <c r="I126" s="1"/>
      <c r="J126" s="1"/>
      <c r="K126" s="1"/>
      <c r="L126" s="1"/>
      <c r="M126" s="1"/>
      <c r="N126" s="1"/>
      <c r="O126" s="1"/>
      <c r="P126" s="1"/>
      <c r="Q126" s="1"/>
    </row>
    <row r="127" spans="1:17" x14ac:dyDescent="0.3">
      <c r="A127" s="1"/>
      <c r="B127" s="1"/>
      <c r="C127" s="1"/>
      <c r="D127" s="1"/>
      <c r="E127" s="1"/>
      <c r="F127" s="1"/>
      <c r="G127" s="1"/>
      <c r="H127" s="1"/>
      <c r="I127" s="1"/>
      <c r="J127" s="1"/>
      <c r="K127" s="1"/>
      <c r="L127" s="1"/>
      <c r="M127" s="1"/>
      <c r="N127" s="1"/>
      <c r="O127" s="1"/>
      <c r="P127" s="1"/>
      <c r="Q127" s="1"/>
    </row>
    <row r="128" spans="1:17" x14ac:dyDescent="0.3">
      <c r="A128" s="1"/>
      <c r="B128" s="1"/>
      <c r="C128" s="1"/>
      <c r="D128" s="1"/>
      <c r="E128" s="1"/>
      <c r="F128" s="1"/>
      <c r="G128" s="1"/>
      <c r="H128" s="1"/>
      <c r="I128" s="1"/>
      <c r="J128" s="1"/>
      <c r="K128" s="1"/>
      <c r="L128" s="1"/>
      <c r="M128" s="1"/>
      <c r="N128" s="1"/>
      <c r="O128" s="1"/>
      <c r="P128" s="1"/>
      <c r="Q128" s="1"/>
    </row>
    <row r="129" spans="1:17" x14ac:dyDescent="0.3">
      <c r="A129" s="1"/>
      <c r="B129" s="1"/>
      <c r="C129" s="1"/>
      <c r="D129" s="1"/>
      <c r="E129" s="1"/>
      <c r="F129" s="1"/>
      <c r="G129" s="1"/>
      <c r="H129" s="1"/>
      <c r="I129" s="1"/>
      <c r="J129" s="1"/>
      <c r="K129" s="1"/>
      <c r="L129" s="1"/>
      <c r="M129" s="1"/>
      <c r="N129" s="1"/>
      <c r="O129" s="1"/>
      <c r="P129" s="1"/>
      <c r="Q129" s="1"/>
    </row>
    <row r="130" spans="1:17" x14ac:dyDescent="0.3">
      <c r="A130" s="1"/>
      <c r="B130" s="1"/>
      <c r="C130" s="1"/>
      <c r="D130" s="1"/>
      <c r="E130" s="1"/>
      <c r="F130" s="1"/>
      <c r="G130" s="1"/>
      <c r="H130" s="1"/>
      <c r="I130" s="1"/>
      <c r="J130" s="1"/>
      <c r="K130" s="1"/>
      <c r="L130" s="1"/>
      <c r="M130" s="1"/>
      <c r="N130" s="1"/>
      <c r="O130" s="1"/>
      <c r="P130" s="1"/>
      <c r="Q130" s="1"/>
    </row>
    <row r="131" spans="1:17" x14ac:dyDescent="0.3">
      <c r="A131" s="1"/>
      <c r="B131" s="1"/>
      <c r="C131" s="1"/>
      <c r="D131" s="1"/>
      <c r="E131" s="1"/>
      <c r="F131" s="1"/>
      <c r="G131" s="1"/>
      <c r="H131" s="1"/>
      <c r="I131" s="1"/>
      <c r="J131" s="1"/>
      <c r="K131" s="1"/>
      <c r="L131" s="1"/>
      <c r="M131" s="1"/>
      <c r="N131" s="1"/>
      <c r="O131" s="1"/>
      <c r="P131" s="1"/>
      <c r="Q131" s="1"/>
    </row>
    <row r="132" spans="1:17" x14ac:dyDescent="0.3">
      <c r="A132" s="1"/>
      <c r="B132" s="1"/>
      <c r="C132" s="1"/>
      <c r="D132" s="1"/>
      <c r="E132" s="1"/>
      <c r="F132" s="1"/>
      <c r="G132" s="1"/>
      <c r="H132" s="1"/>
      <c r="I132" s="1"/>
      <c r="J132" s="1"/>
      <c r="K132" s="1"/>
      <c r="L132" s="1"/>
      <c r="M132" s="1"/>
      <c r="N132" s="1"/>
      <c r="O132" s="1"/>
      <c r="P132" s="1"/>
      <c r="Q132" s="1"/>
    </row>
    <row r="133" spans="1:17" x14ac:dyDescent="0.3">
      <c r="A133" s="1"/>
      <c r="B133" s="1"/>
      <c r="C133" s="1"/>
      <c r="D133" s="1"/>
      <c r="E133" s="1"/>
      <c r="F133" s="1"/>
      <c r="G133" s="1"/>
      <c r="H133" s="1"/>
      <c r="I133" s="1"/>
      <c r="J133" s="1"/>
      <c r="K133" s="1"/>
      <c r="L133" s="1"/>
      <c r="M133" s="1"/>
      <c r="N133" s="1"/>
      <c r="O133" s="1"/>
      <c r="P133" s="1"/>
      <c r="Q133" s="1"/>
    </row>
    <row r="134" spans="1:17" x14ac:dyDescent="0.3">
      <c r="A134" s="1"/>
      <c r="B134" s="1"/>
      <c r="C134" s="1"/>
      <c r="D134" s="1"/>
      <c r="E134" s="1"/>
      <c r="F134" s="1"/>
      <c r="G134" s="1"/>
      <c r="H134" s="1"/>
      <c r="I134" s="1"/>
      <c r="J134" s="1"/>
      <c r="K134" s="1"/>
      <c r="L134" s="1"/>
      <c r="M134" s="1"/>
      <c r="N134" s="1"/>
      <c r="O134" s="1"/>
      <c r="P134" s="1"/>
      <c r="Q134" s="1"/>
    </row>
    <row r="135" spans="1:17" x14ac:dyDescent="0.3">
      <c r="A135" s="1"/>
      <c r="B135" s="1"/>
      <c r="C135" s="1"/>
      <c r="D135" s="1"/>
      <c r="E135" s="1"/>
      <c r="F135" s="1"/>
      <c r="G135" s="1"/>
      <c r="H135" s="1"/>
      <c r="I135" s="1"/>
      <c r="J135" s="1"/>
      <c r="K135" s="1"/>
      <c r="L135" s="1"/>
      <c r="M135" s="1"/>
      <c r="N135" s="1"/>
      <c r="O135" s="1"/>
      <c r="P135" s="1"/>
      <c r="Q135" s="1"/>
    </row>
    <row r="136" spans="1:17" x14ac:dyDescent="0.3">
      <c r="A136" s="1"/>
      <c r="B136" s="1"/>
      <c r="C136" s="1"/>
      <c r="D136" s="1"/>
      <c r="E136" s="1"/>
      <c r="F136" s="1"/>
      <c r="G136" s="1"/>
      <c r="H136" s="1"/>
      <c r="I136" s="1"/>
      <c r="J136" s="1"/>
      <c r="K136" s="1"/>
      <c r="L136" s="1"/>
      <c r="M136" s="1"/>
      <c r="N136" s="1"/>
      <c r="O136" s="1"/>
      <c r="P136" s="1"/>
      <c r="Q136" s="1"/>
    </row>
    <row r="137" spans="1:17" x14ac:dyDescent="0.3">
      <c r="A137" s="1"/>
      <c r="B137" s="1"/>
      <c r="C137" s="1"/>
      <c r="D137" s="1"/>
      <c r="E137" s="1"/>
      <c r="F137" s="1"/>
      <c r="G137" s="1"/>
      <c r="H137" s="1"/>
      <c r="I137" s="1"/>
      <c r="J137" s="1"/>
      <c r="K137" s="1"/>
      <c r="L137" s="1"/>
      <c r="M137" s="1"/>
      <c r="N137" s="1"/>
      <c r="O137" s="1"/>
      <c r="P137" s="1"/>
      <c r="Q137" s="1"/>
    </row>
    <row r="138" spans="1:17" x14ac:dyDescent="0.3">
      <c r="A138" s="1"/>
      <c r="B138" s="1"/>
      <c r="C138" s="1"/>
      <c r="D138" s="1"/>
      <c r="E138" s="1"/>
      <c r="F138" s="1"/>
      <c r="G138" s="1"/>
      <c r="H138" s="1"/>
      <c r="I138" s="1"/>
      <c r="J138" s="1"/>
      <c r="K138" s="1"/>
      <c r="L138" s="1"/>
      <c r="M138" s="1"/>
      <c r="N138" s="1"/>
      <c r="O138" s="1"/>
      <c r="P138" s="1"/>
      <c r="Q138" s="1"/>
    </row>
    <row r="139" spans="1:17" x14ac:dyDescent="0.3">
      <c r="A139" s="1"/>
      <c r="B139" s="1"/>
      <c r="C139" s="1"/>
      <c r="D139" s="1"/>
      <c r="E139" s="1"/>
      <c r="F139" s="1"/>
      <c r="G139" s="1"/>
      <c r="H139" s="1"/>
      <c r="I139" s="1"/>
      <c r="J139" s="1"/>
      <c r="K139" s="1"/>
      <c r="L139" s="1"/>
      <c r="M139" s="1"/>
      <c r="N139" s="1"/>
      <c r="O139" s="1"/>
      <c r="P139" s="1"/>
      <c r="Q139" s="1"/>
    </row>
    <row r="140" spans="1:17" x14ac:dyDescent="0.3">
      <c r="A140" s="1"/>
      <c r="B140" s="1"/>
      <c r="C140" s="1"/>
      <c r="D140" s="1"/>
      <c r="E140" s="1"/>
      <c r="F140" s="1"/>
      <c r="G140" s="1"/>
      <c r="H140" s="1"/>
      <c r="I140" s="1"/>
      <c r="J140" s="1"/>
      <c r="K140" s="1"/>
      <c r="L140" s="1"/>
      <c r="M140" s="1"/>
      <c r="N140" s="1"/>
      <c r="O140" s="1"/>
      <c r="P140" s="1"/>
      <c r="Q140" s="1"/>
    </row>
    <row r="141" spans="1:17" x14ac:dyDescent="0.3">
      <c r="A141" s="1"/>
      <c r="B141" s="1"/>
      <c r="C141" s="1"/>
      <c r="D141" s="1"/>
      <c r="E141" s="1"/>
      <c r="F141" s="1"/>
      <c r="G141" s="1"/>
      <c r="H141" s="1"/>
      <c r="I141" s="1"/>
      <c r="J141" s="1"/>
      <c r="K141" s="1"/>
      <c r="L141" s="1"/>
      <c r="M141" s="1"/>
      <c r="N141" s="1"/>
      <c r="O141" s="1"/>
      <c r="P141" s="1"/>
      <c r="Q141" s="1"/>
    </row>
    <row r="142" spans="1:17" x14ac:dyDescent="0.3">
      <c r="A142" s="1"/>
      <c r="B142" s="1"/>
      <c r="C142" s="1"/>
      <c r="D142" s="1"/>
      <c r="E142" s="1"/>
      <c r="F142" s="1"/>
      <c r="G142" s="1"/>
      <c r="H142" s="1"/>
      <c r="I142" s="1"/>
      <c r="J142" s="1"/>
      <c r="K142" s="1"/>
      <c r="L142" s="1"/>
      <c r="M142" s="1"/>
      <c r="N142" s="1"/>
      <c r="O142" s="1"/>
      <c r="P142" s="1"/>
      <c r="Q142" s="1"/>
    </row>
    <row r="143" spans="1:17" x14ac:dyDescent="0.3">
      <c r="A143" s="1"/>
      <c r="B143" s="1"/>
      <c r="C143" s="1"/>
      <c r="D143" s="1"/>
      <c r="E143" s="1"/>
      <c r="F143" s="1"/>
      <c r="G143" s="1"/>
      <c r="H143" s="1"/>
      <c r="I143" s="1"/>
      <c r="J143" s="1"/>
      <c r="K143" s="1"/>
      <c r="L143" s="1"/>
      <c r="M143" s="1"/>
      <c r="N143" s="1"/>
      <c r="O143" s="1"/>
      <c r="P143" s="1"/>
      <c r="Q143" s="1"/>
    </row>
    <row r="144" spans="1:17" x14ac:dyDescent="0.3">
      <c r="A144" s="1"/>
      <c r="B144" s="1"/>
      <c r="C144" s="1"/>
      <c r="D144" s="1"/>
      <c r="E144" s="1"/>
      <c r="F144" s="1"/>
      <c r="G144" s="1"/>
      <c r="H144" s="1"/>
      <c r="I144" s="1"/>
      <c r="J144" s="1"/>
      <c r="K144" s="1"/>
      <c r="L144" s="1"/>
      <c r="M144" s="1"/>
      <c r="N144" s="1"/>
      <c r="O144" s="1"/>
      <c r="P144" s="1"/>
      <c r="Q144" s="1"/>
    </row>
    <row r="145" spans="1:17" x14ac:dyDescent="0.3">
      <c r="A145" s="1"/>
      <c r="B145" s="1"/>
      <c r="C145" s="1"/>
      <c r="D145" s="1"/>
      <c r="E145" s="1"/>
      <c r="F145" s="1"/>
      <c r="G145" s="1"/>
      <c r="H145" s="1"/>
      <c r="I145" s="1"/>
      <c r="J145" s="1"/>
      <c r="K145" s="1"/>
      <c r="L145" s="1"/>
      <c r="M145" s="1"/>
      <c r="N145" s="1"/>
      <c r="O145" s="1"/>
      <c r="P145" s="1"/>
      <c r="Q145" s="1"/>
    </row>
    <row r="146" spans="1:17" x14ac:dyDescent="0.3">
      <c r="A146" s="1"/>
      <c r="B146" s="1"/>
      <c r="C146" s="1"/>
      <c r="D146" s="1"/>
      <c r="E146" s="1"/>
      <c r="F146" s="1"/>
      <c r="G146" s="1"/>
      <c r="H146" s="1"/>
      <c r="I146" s="1"/>
      <c r="J146" s="1"/>
      <c r="K146" s="1"/>
      <c r="L146" s="1"/>
      <c r="M146" s="1"/>
      <c r="N146" s="1"/>
      <c r="O146" s="1"/>
      <c r="P146" s="1"/>
      <c r="Q146" s="1"/>
    </row>
    <row r="147" spans="1:17" x14ac:dyDescent="0.3">
      <c r="A147" s="1"/>
      <c r="B147" s="1"/>
      <c r="C147" s="1"/>
      <c r="D147" s="1"/>
      <c r="E147" s="1"/>
      <c r="F147" s="1"/>
      <c r="G147" s="1"/>
      <c r="H147" s="1"/>
      <c r="I147" s="1"/>
      <c r="J147" s="1"/>
      <c r="K147" s="1"/>
      <c r="L147" s="1"/>
      <c r="M147" s="1"/>
      <c r="N147" s="1"/>
      <c r="O147" s="1"/>
      <c r="P147" s="1"/>
      <c r="Q147" s="1"/>
    </row>
    <row r="148" spans="1:17" x14ac:dyDescent="0.3">
      <c r="A148" s="1"/>
      <c r="B148" s="1"/>
      <c r="C148" s="1"/>
      <c r="D148" s="1"/>
      <c r="E148" s="1"/>
      <c r="F148" s="1"/>
      <c r="G148" s="1"/>
      <c r="H148" s="1"/>
      <c r="I148" s="1"/>
      <c r="J148" s="1"/>
      <c r="K148" s="1"/>
      <c r="L148" s="1"/>
      <c r="M148" s="1"/>
      <c r="N148" s="1"/>
      <c r="O148" s="1"/>
      <c r="P148" s="1"/>
      <c r="Q148" s="1"/>
    </row>
    <row r="149" spans="1:17" x14ac:dyDescent="0.3">
      <c r="A149" s="1"/>
      <c r="B149" s="1"/>
      <c r="C149" s="1"/>
      <c r="D149" s="1"/>
      <c r="E149" s="1"/>
      <c r="F149" s="1"/>
      <c r="G149" s="1"/>
      <c r="H149" s="1"/>
      <c r="I149" s="1"/>
      <c r="J149" s="1"/>
      <c r="K149" s="1"/>
      <c r="L149" s="1"/>
      <c r="M149" s="1"/>
      <c r="N149" s="1"/>
      <c r="O149" s="1"/>
      <c r="P149" s="1"/>
      <c r="Q149" s="1"/>
    </row>
    <row r="150" spans="1:17" x14ac:dyDescent="0.3">
      <c r="A150" s="1"/>
      <c r="B150" s="1"/>
      <c r="C150" s="1"/>
      <c r="D150" s="1"/>
      <c r="E150" s="1"/>
      <c r="F150" s="1"/>
      <c r="G150" s="1"/>
      <c r="H150" s="1"/>
      <c r="I150" s="1"/>
      <c r="J150" s="1"/>
      <c r="K150" s="1"/>
      <c r="L150" s="1"/>
      <c r="M150" s="1"/>
      <c r="N150" s="1"/>
      <c r="O150" s="1"/>
      <c r="P150" s="1"/>
      <c r="Q150" s="1"/>
    </row>
    <row r="151" spans="1:17" x14ac:dyDescent="0.3">
      <c r="A151" s="1"/>
      <c r="B151" s="1"/>
      <c r="C151" s="1"/>
      <c r="D151" s="1"/>
      <c r="E151" s="1"/>
      <c r="F151" s="1"/>
      <c r="G151" s="1"/>
      <c r="H151" s="1"/>
      <c r="I151" s="1"/>
      <c r="J151" s="1"/>
      <c r="K151" s="1"/>
      <c r="L151" s="1"/>
      <c r="M151" s="1"/>
      <c r="N151" s="1"/>
      <c r="O151" s="1"/>
      <c r="P151" s="1"/>
      <c r="Q151" s="1"/>
    </row>
    <row r="152" spans="1:17" x14ac:dyDescent="0.3">
      <c r="A152" s="1"/>
      <c r="B152" s="1"/>
      <c r="C152" s="1"/>
      <c r="D152" s="1"/>
      <c r="E152" s="1"/>
      <c r="F152" s="1"/>
      <c r="G152" s="1"/>
      <c r="H152" s="1"/>
      <c r="I152" s="1"/>
      <c r="J152" s="1"/>
      <c r="K152" s="1"/>
      <c r="L152" s="1"/>
      <c r="M152" s="1"/>
      <c r="N152" s="1"/>
      <c r="O152" s="1"/>
      <c r="P152" s="1"/>
      <c r="Q152" s="1"/>
    </row>
    <row r="153" spans="1:17" x14ac:dyDescent="0.3">
      <c r="A153" s="1"/>
      <c r="B153" s="1"/>
      <c r="C153" s="1"/>
      <c r="D153" s="1"/>
      <c r="E153" s="1"/>
      <c r="F153" s="1"/>
      <c r="G153" s="1"/>
      <c r="H153" s="1"/>
      <c r="I153" s="1"/>
      <c r="J153" s="1"/>
      <c r="K153" s="1"/>
      <c r="L153" s="1"/>
      <c r="M153" s="1"/>
      <c r="N153" s="1"/>
      <c r="O153" s="1"/>
      <c r="P153" s="1"/>
      <c r="Q153" s="1"/>
    </row>
    <row r="154" spans="1:17" x14ac:dyDescent="0.3">
      <c r="A154" s="1"/>
      <c r="B154" s="1"/>
      <c r="C154" s="1"/>
      <c r="D154" s="1"/>
      <c r="E154" s="1"/>
      <c r="F154" s="1"/>
      <c r="G154" s="1"/>
      <c r="H154" s="1"/>
      <c r="I154" s="1"/>
      <c r="J154" s="1"/>
      <c r="K154" s="1"/>
      <c r="L154" s="1"/>
      <c r="M154" s="1"/>
      <c r="N154" s="1"/>
      <c r="O154" s="1"/>
      <c r="P154" s="1"/>
      <c r="Q154" s="1"/>
    </row>
    <row r="155" spans="1:17" x14ac:dyDescent="0.3">
      <c r="A155" s="1"/>
      <c r="B155" s="1"/>
      <c r="C155" s="1"/>
      <c r="D155" s="1"/>
      <c r="E155" s="1"/>
      <c r="F155" s="1"/>
      <c r="G155" s="1"/>
      <c r="H155" s="1"/>
      <c r="I155" s="1"/>
      <c r="J155" s="1"/>
      <c r="K155" s="1"/>
      <c r="L155" s="1"/>
      <c r="M155" s="1"/>
      <c r="N155" s="1"/>
      <c r="O155" s="1"/>
      <c r="P155" s="1"/>
      <c r="Q155" s="1"/>
    </row>
    <row r="156" spans="1:17" x14ac:dyDescent="0.3">
      <c r="A156" s="1"/>
      <c r="B156" s="1"/>
      <c r="C156" s="1"/>
      <c r="D156" s="1"/>
      <c r="E156" s="1"/>
      <c r="F156" s="1"/>
      <c r="G156" s="1"/>
      <c r="H156" s="1"/>
      <c r="I156" s="1"/>
      <c r="J156" s="1"/>
      <c r="K156" s="1"/>
      <c r="L156" s="1"/>
      <c r="M156" s="1"/>
      <c r="N156" s="1"/>
      <c r="O156" s="1"/>
      <c r="P156" s="1"/>
      <c r="Q156" s="1"/>
    </row>
    <row r="157" spans="1:17" x14ac:dyDescent="0.3">
      <c r="A157" s="1"/>
      <c r="B157" s="1"/>
      <c r="C157" s="1"/>
      <c r="D157" s="1"/>
      <c r="E157" s="1"/>
      <c r="F157" s="1"/>
      <c r="G157" s="1"/>
      <c r="H157" s="1"/>
      <c r="I157" s="1"/>
      <c r="J157" s="1"/>
      <c r="K157" s="1"/>
      <c r="L157" s="1"/>
      <c r="M157" s="1"/>
      <c r="N157" s="1"/>
      <c r="O157" s="1"/>
      <c r="P157" s="1"/>
      <c r="Q157" s="1"/>
    </row>
    <row r="158" spans="1:17" x14ac:dyDescent="0.3">
      <c r="A158" s="1"/>
      <c r="B158" s="1"/>
      <c r="C158" s="1"/>
      <c r="D158" s="1"/>
      <c r="E158" s="1"/>
      <c r="F158" s="1"/>
      <c r="G158" s="1"/>
      <c r="H158" s="1"/>
      <c r="I158" s="1"/>
      <c r="J158" s="1"/>
      <c r="K158" s="1"/>
      <c r="L158" s="1"/>
      <c r="M158" s="1"/>
      <c r="N158" s="1"/>
      <c r="O158" s="1"/>
      <c r="P158" s="1"/>
      <c r="Q158" s="1"/>
    </row>
    <row r="159" spans="1:17" x14ac:dyDescent="0.3">
      <c r="A159" s="1"/>
      <c r="B159" s="1"/>
      <c r="C159" s="1"/>
      <c r="D159" s="1"/>
      <c r="E159" s="1"/>
      <c r="F159" s="1"/>
      <c r="G159" s="1"/>
      <c r="H159" s="1"/>
      <c r="I159" s="1"/>
      <c r="J159" s="1"/>
      <c r="K159" s="1"/>
      <c r="L159" s="1"/>
      <c r="M159" s="1"/>
      <c r="N159" s="1"/>
      <c r="O159" s="1"/>
      <c r="P159" s="1"/>
      <c r="Q159" s="1"/>
    </row>
    <row r="160" spans="1:17" x14ac:dyDescent="0.3">
      <c r="A160" s="1"/>
      <c r="B160" s="1"/>
      <c r="C160" s="1"/>
      <c r="D160" s="1"/>
      <c r="E160" s="1"/>
      <c r="F160" s="1"/>
      <c r="G160" s="1"/>
      <c r="H160" s="1"/>
      <c r="I160" s="1"/>
      <c r="J160" s="1"/>
      <c r="K160" s="1"/>
      <c r="L160" s="1"/>
      <c r="M160" s="1"/>
      <c r="N160" s="1"/>
      <c r="O160" s="1"/>
      <c r="P160" s="1"/>
      <c r="Q160" s="1"/>
    </row>
    <row r="161" spans="1:17" x14ac:dyDescent="0.3">
      <c r="A161" s="1"/>
      <c r="B161" s="1"/>
      <c r="C161" s="1"/>
      <c r="D161" s="1"/>
      <c r="E161" s="1"/>
      <c r="F161" s="1"/>
      <c r="G161" s="1"/>
      <c r="H161" s="1"/>
      <c r="I161" s="1"/>
      <c r="J161" s="1"/>
      <c r="K161" s="1"/>
      <c r="L161" s="1"/>
      <c r="M161" s="1"/>
      <c r="N161" s="1"/>
      <c r="O161" s="1"/>
      <c r="P161" s="1"/>
      <c r="Q161" s="1"/>
    </row>
    <row r="162" spans="1:17" x14ac:dyDescent="0.3">
      <c r="A162" s="1"/>
      <c r="B162" s="1"/>
      <c r="C162" s="1"/>
      <c r="D162" s="1"/>
      <c r="E162" s="1"/>
      <c r="F162" s="1"/>
      <c r="G162" s="1"/>
      <c r="H162" s="1"/>
      <c r="I162" s="1"/>
      <c r="J162" s="1"/>
      <c r="K162" s="1"/>
      <c r="L162" s="1"/>
      <c r="M162" s="1"/>
      <c r="N162" s="1"/>
      <c r="O162" s="1"/>
      <c r="P162" s="1"/>
      <c r="Q162" s="1"/>
    </row>
    <row r="163" spans="1:17" x14ac:dyDescent="0.3">
      <c r="A163" s="1"/>
      <c r="B163" s="1"/>
      <c r="C163" s="1"/>
      <c r="D163" s="1"/>
      <c r="E163" s="1"/>
      <c r="F163" s="1"/>
      <c r="G163" s="1"/>
      <c r="H163" s="1"/>
      <c r="I163" s="1"/>
      <c r="J163" s="1"/>
      <c r="K163" s="1"/>
      <c r="L163" s="1"/>
      <c r="M163" s="1"/>
      <c r="N163" s="1"/>
      <c r="O163" s="1"/>
      <c r="P163" s="1"/>
      <c r="Q163" s="1"/>
    </row>
    <row r="164" spans="1:17" x14ac:dyDescent="0.3">
      <c r="A164" s="1"/>
      <c r="B164" s="1"/>
      <c r="C164" s="1"/>
      <c r="D164" s="1"/>
      <c r="E164" s="1"/>
      <c r="F164" s="1"/>
      <c r="G164" s="1"/>
      <c r="H164" s="1"/>
      <c r="I164" s="1"/>
      <c r="J164" s="1"/>
      <c r="K164" s="1"/>
      <c r="L164" s="1"/>
      <c r="M164" s="1"/>
      <c r="N164" s="1"/>
      <c r="O164" s="1"/>
      <c r="P164" s="1"/>
      <c r="Q164" s="1"/>
    </row>
    <row r="165" spans="1:17" x14ac:dyDescent="0.3">
      <c r="A165" s="1"/>
      <c r="B165" s="1"/>
      <c r="C165" s="1"/>
      <c r="D165" s="1"/>
      <c r="E165" s="1"/>
      <c r="F165" s="1"/>
      <c r="G165" s="1"/>
      <c r="H165" s="1"/>
      <c r="I165" s="1"/>
      <c r="J165" s="1"/>
      <c r="K165" s="1"/>
      <c r="L165" s="1"/>
      <c r="M165" s="1"/>
      <c r="N165" s="1"/>
      <c r="O165" s="1"/>
      <c r="P165" s="1"/>
      <c r="Q165" s="1"/>
    </row>
    <row r="166" spans="1:17" x14ac:dyDescent="0.3">
      <c r="A166" s="1"/>
      <c r="B166" s="1"/>
      <c r="C166" s="1"/>
      <c r="D166" s="1"/>
      <c r="E166" s="1"/>
      <c r="F166" s="1"/>
      <c r="G166" s="1"/>
      <c r="H166" s="1"/>
      <c r="I166" s="1"/>
      <c r="J166" s="1"/>
      <c r="K166" s="1"/>
      <c r="L166" s="1"/>
      <c r="M166" s="1"/>
      <c r="N166" s="1"/>
      <c r="O166" s="1"/>
      <c r="P166" s="1"/>
      <c r="Q166" s="1"/>
    </row>
    <row r="167" spans="1:17" x14ac:dyDescent="0.3">
      <c r="A167" s="1"/>
      <c r="B167" s="1"/>
      <c r="C167" s="1"/>
      <c r="D167" s="1"/>
      <c r="E167" s="1"/>
      <c r="F167" s="1"/>
      <c r="G167" s="1"/>
      <c r="H167" s="1"/>
      <c r="I167" s="1"/>
      <c r="J167" s="1"/>
      <c r="K167" s="1"/>
      <c r="L167" s="1"/>
      <c r="M167" s="1"/>
      <c r="N167" s="1"/>
      <c r="O167" s="1"/>
      <c r="P167" s="1"/>
      <c r="Q167" s="1"/>
    </row>
    <row r="168" spans="1:17" x14ac:dyDescent="0.3">
      <c r="A168" s="1"/>
      <c r="B168" s="1"/>
      <c r="C168" s="1"/>
      <c r="D168" s="1"/>
      <c r="E168" s="1"/>
      <c r="F168" s="1"/>
      <c r="G168" s="1"/>
      <c r="H168" s="1"/>
      <c r="I168" s="1"/>
      <c r="J168" s="1"/>
      <c r="K168" s="1"/>
      <c r="L168" s="1"/>
      <c r="M168" s="1"/>
      <c r="N168" s="1"/>
      <c r="O168" s="1"/>
      <c r="P168" s="1"/>
      <c r="Q168" s="1"/>
    </row>
    <row r="169" spans="1:17" x14ac:dyDescent="0.3">
      <c r="A169" s="1"/>
      <c r="B169" s="1"/>
      <c r="C169" s="1"/>
      <c r="D169" s="1"/>
      <c r="E169" s="1"/>
      <c r="F169" s="1"/>
      <c r="G169" s="1"/>
      <c r="H169" s="1"/>
      <c r="I169" s="1"/>
      <c r="J169" s="1"/>
      <c r="K169" s="1"/>
      <c r="L169" s="1"/>
      <c r="M169" s="1"/>
      <c r="N169" s="1"/>
      <c r="O169" s="1"/>
      <c r="P169" s="1"/>
      <c r="Q169" s="1"/>
    </row>
    <row r="170" spans="1:17" x14ac:dyDescent="0.3">
      <c r="A170" s="1"/>
      <c r="B170" s="1"/>
      <c r="C170" s="1"/>
      <c r="D170" s="1"/>
      <c r="E170" s="1"/>
      <c r="F170" s="1"/>
      <c r="G170" s="1"/>
      <c r="H170" s="1"/>
      <c r="I170" s="1"/>
      <c r="J170" s="1"/>
      <c r="K170" s="1"/>
      <c r="L170" s="1"/>
      <c r="M170" s="1"/>
      <c r="N170" s="1"/>
      <c r="O170" s="1"/>
      <c r="P170" s="1"/>
      <c r="Q170" s="1"/>
    </row>
    <row r="171" spans="1:17" x14ac:dyDescent="0.3">
      <c r="A171" s="1"/>
      <c r="B171" s="1"/>
      <c r="C171" s="1"/>
      <c r="D171" s="1"/>
      <c r="E171" s="1"/>
      <c r="F171" s="1"/>
      <c r="G171" s="1"/>
      <c r="H171" s="1"/>
      <c r="I171" s="1"/>
      <c r="J171" s="1"/>
      <c r="K171" s="1"/>
      <c r="L171" s="1"/>
      <c r="M171" s="1"/>
      <c r="N171" s="1"/>
      <c r="O171" s="1"/>
      <c r="P171" s="1"/>
      <c r="Q171" s="1"/>
    </row>
    <row r="172" spans="1:17" x14ac:dyDescent="0.3">
      <c r="A172" s="1"/>
      <c r="B172" s="1"/>
      <c r="C172" s="1"/>
      <c r="D172" s="1"/>
      <c r="E172" s="1"/>
      <c r="F172" s="1"/>
      <c r="G172" s="1"/>
      <c r="H172" s="1"/>
      <c r="I172" s="1"/>
      <c r="J172" s="1"/>
      <c r="K172" s="1"/>
      <c r="L172" s="1"/>
      <c r="M172" s="1"/>
      <c r="N172" s="1"/>
      <c r="O172" s="1"/>
      <c r="P172" s="1"/>
      <c r="Q172" s="1"/>
    </row>
    <row r="173" spans="1:17" x14ac:dyDescent="0.3">
      <c r="A173" s="1"/>
      <c r="B173" s="1"/>
      <c r="C173" s="1"/>
      <c r="D173" s="1"/>
      <c r="E173" s="1"/>
      <c r="F173" s="1"/>
      <c r="G173" s="1"/>
      <c r="H173" s="1"/>
      <c r="I173" s="1"/>
      <c r="J173" s="1"/>
      <c r="K173" s="1"/>
      <c r="L173" s="1"/>
      <c r="M173" s="1"/>
      <c r="N173" s="1"/>
      <c r="O173" s="1"/>
      <c r="P173" s="1"/>
      <c r="Q173" s="1"/>
    </row>
    <row r="174" spans="1:17" x14ac:dyDescent="0.3">
      <c r="A174" s="1"/>
      <c r="B174" s="1"/>
      <c r="C174" s="1"/>
      <c r="D174" s="1"/>
      <c r="E174" s="1"/>
      <c r="F174" s="1"/>
      <c r="G174" s="1"/>
      <c r="H174" s="1"/>
      <c r="I174" s="1"/>
      <c r="J174" s="1"/>
      <c r="K174" s="1"/>
      <c r="L174" s="1"/>
      <c r="M174" s="1"/>
      <c r="N174" s="1"/>
      <c r="O174" s="1"/>
      <c r="P174" s="1"/>
      <c r="Q174" s="1"/>
    </row>
    <row r="175" spans="1:17" x14ac:dyDescent="0.3">
      <c r="A175" s="1"/>
      <c r="B175" s="1"/>
      <c r="C175" s="1"/>
      <c r="D175" s="1"/>
      <c r="E175" s="1"/>
      <c r="F175" s="1"/>
      <c r="G175" s="1"/>
      <c r="H175" s="1"/>
      <c r="I175" s="1"/>
      <c r="J175" s="1"/>
      <c r="K175" s="1"/>
      <c r="L175" s="1"/>
      <c r="M175" s="1"/>
      <c r="N175" s="1"/>
      <c r="O175" s="1"/>
      <c r="P175" s="1"/>
      <c r="Q175" s="1"/>
    </row>
    <row r="176" spans="1:17" x14ac:dyDescent="0.3">
      <c r="A176" s="1"/>
      <c r="B176" s="1"/>
      <c r="C176" s="1"/>
      <c r="D176" s="1"/>
      <c r="E176" s="1"/>
      <c r="F176" s="1"/>
      <c r="G176" s="1"/>
      <c r="H176" s="1"/>
      <c r="I176" s="1"/>
      <c r="J176" s="1"/>
      <c r="K176" s="1"/>
      <c r="L176" s="1"/>
      <c r="M176" s="1"/>
      <c r="N176" s="1"/>
      <c r="O176" s="1"/>
      <c r="P176" s="1"/>
      <c r="Q176" s="1"/>
    </row>
    <row r="177" spans="1:17" x14ac:dyDescent="0.3">
      <c r="A177" s="1"/>
      <c r="B177" s="1"/>
      <c r="C177" s="1"/>
      <c r="D177" s="1"/>
      <c r="E177" s="1"/>
      <c r="F177" s="1"/>
      <c r="G177" s="1"/>
      <c r="H177" s="1"/>
      <c r="I177" s="1"/>
      <c r="J177" s="1"/>
      <c r="K177" s="1"/>
      <c r="L177" s="1"/>
      <c r="M177" s="1"/>
      <c r="N177" s="1"/>
      <c r="O177" s="1"/>
      <c r="P177" s="1"/>
      <c r="Q177" s="1"/>
    </row>
  </sheetData>
  <sheetProtection algorithmName="SHA-512" hashValue="BMe/z/qQlYS+pQcyK49W6qKMjB1sOVTEiI93Wa9ioOPFKbErSQ96BhuXhyd2JpIiZ+hRvTo15Ffjs96VtA5uSw==" saltValue="0AN0ZIWDlDTnBiEKnqHl8A==" spinCount="100000" sheet="1" objects="1" scenarios="1"/>
  <mergeCells count="44">
    <mergeCell ref="B66:G67"/>
    <mergeCell ref="B42:C42"/>
    <mergeCell ref="B43:C43"/>
    <mergeCell ref="B44:C44"/>
    <mergeCell ref="B45:C45"/>
    <mergeCell ref="B46:C46"/>
    <mergeCell ref="B47:C47"/>
    <mergeCell ref="B48:C48"/>
    <mergeCell ref="B49:C49"/>
    <mergeCell ref="B50:C50"/>
    <mergeCell ref="B51:C51"/>
    <mergeCell ref="B58:C58"/>
    <mergeCell ref="B59:C59"/>
    <mergeCell ref="B60:C60"/>
    <mergeCell ref="B61:C61"/>
    <mergeCell ref="B62:C62"/>
    <mergeCell ref="A27:A28"/>
    <mergeCell ref="F27:F28"/>
    <mergeCell ref="B14:C14"/>
    <mergeCell ref="C16:D16"/>
    <mergeCell ref="A25:A26"/>
    <mergeCell ref="B7:G7"/>
    <mergeCell ref="B3:G3"/>
    <mergeCell ref="B4:G4"/>
    <mergeCell ref="B5:G5"/>
    <mergeCell ref="B6:G6"/>
    <mergeCell ref="F35:G35"/>
    <mergeCell ref="B35:C35"/>
    <mergeCell ref="D35:E35"/>
    <mergeCell ref="G13:G14"/>
    <mergeCell ref="B63:C63"/>
    <mergeCell ref="B54:C54"/>
    <mergeCell ref="B55:C55"/>
    <mergeCell ref="B56:C56"/>
    <mergeCell ref="B57:C57"/>
    <mergeCell ref="B13:C13"/>
    <mergeCell ref="B31:F31"/>
    <mergeCell ref="B33:D33"/>
    <mergeCell ref="D9:F9"/>
    <mergeCell ref="B10:D10"/>
    <mergeCell ref="G27:G28"/>
    <mergeCell ref="F29:F30"/>
    <mergeCell ref="G29:G30"/>
    <mergeCell ref="B24:G24"/>
  </mergeCells>
  <phoneticPr fontId="10" type="noConversion"/>
  <dataValidations count="1">
    <dataValidation type="list" allowBlank="1" showInputMessage="1" showErrorMessage="1" sqref="E30 E33" xr:uid="{70631F94-B681-4464-9F2D-6F30A355EAF6}">
      <mc:AlternateContent xmlns:x12ac="http://schemas.microsoft.com/office/spreadsheetml/2011/1/ac" xmlns:mc="http://schemas.openxmlformats.org/markup-compatibility/2006">
        <mc:Choice Requires="x12ac">
          <x12ac:list>Mayor a 20 Tm," Entre 3,5 y 20 Tm"," Hasta 3,5 Tm"</x12ac:list>
        </mc:Choice>
        <mc:Fallback>
          <formula1>"Mayor a 20 Tm, Entre 3,5 y 20 Tm, Hasta 3,5 Tm"</formula1>
        </mc:Fallback>
      </mc:AlternateContent>
    </dataValidation>
  </dataValidations>
  <hyperlinks>
    <hyperlink ref="B5" r:id="rId1" xr:uid="{31617A4F-541A-4E84-8E78-EB70C8102155}"/>
    <hyperlink ref="B6" r:id="rId2" xr:uid="{954F40D3-3695-4562-AE50-2CB674743248}"/>
  </hyperlinks>
  <printOptions horizontalCentered="1" verticalCentered="1"/>
  <pageMargins left="0.19685039370078741" right="0.19685039370078741" top="0.39370078740157483" bottom="0.39370078740157483" header="0.31496062992125984" footer="0.31496062992125984"/>
  <pageSetup paperSize="9" scale="62" orientation="portrait" r:id="rId3"/>
  <rowBreaks count="1" manualBreakCount="1">
    <brk id="67" min="1" max="6" man="1"/>
  </rowBreaks>
  <colBreaks count="1" manualBreakCount="1">
    <brk id="7" max="1048575" man="1"/>
  </colBreak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FF0000"/>
    <pageSetUpPr fitToPage="1"/>
  </sheetPr>
  <dimension ref="A1:J409"/>
  <sheetViews>
    <sheetView topLeftCell="A56" zoomScaleNormal="100" workbookViewId="0">
      <selection activeCell="C79" sqref="C79"/>
    </sheetView>
  </sheetViews>
  <sheetFormatPr baseColWidth="10" defaultColWidth="11.5546875" defaultRowHeight="14.4" x14ac:dyDescent="0.3"/>
  <cols>
    <col min="1" max="1" width="53.33203125" style="141" customWidth="1"/>
    <col min="2" max="2" width="19.44140625" style="141" customWidth="1"/>
    <col min="3" max="3" width="20.6640625" style="141" customWidth="1"/>
    <col min="4" max="4" width="25" style="1" hidden="1" customWidth="1"/>
    <col min="5" max="16384" width="11.5546875" style="1"/>
  </cols>
  <sheetData>
    <row r="1" spans="1:4" hidden="1" x14ac:dyDescent="0.3">
      <c r="A1" s="113" t="s">
        <v>38</v>
      </c>
      <c r="B1" s="114">
        <f>'CÁLCULO INDEXACIÓN MULTIPLE'!E13</f>
        <v>1.14201</v>
      </c>
      <c r="C1" s="115"/>
      <c r="D1" s="14"/>
    </row>
    <row r="2" spans="1:4" hidden="1" x14ac:dyDescent="0.3">
      <c r="A2" s="116" t="s">
        <v>39</v>
      </c>
      <c r="B2" s="117">
        <f>'CÁLCULO INDEXACIÓN MULTIPLE'!E14</f>
        <v>1.7134100000000001</v>
      </c>
      <c r="C2" s="115"/>
      <c r="D2" s="14"/>
    </row>
    <row r="3" spans="1:4" ht="18" hidden="1" x14ac:dyDescent="0.35">
      <c r="A3" s="118" t="s">
        <v>36</v>
      </c>
      <c r="B3" s="119">
        <v>1.2</v>
      </c>
      <c r="C3" s="120" t="s">
        <v>22</v>
      </c>
      <c r="D3" s="14"/>
    </row>
    <row r="4" spans="1:4" hidden="1" x14ac:dyDescent="0.3">
      <c r="A4" s="121" t="s">
        <v>0</v>
      </c>
      <c r="B4" s="122">
        <f>B2-B1</f>
        <v>0.57140000000000013</v>
      </c>
      <c r="C4" s="115"/>
      <c r="D4" s="14"/>
    </row>
    <row r="5" spans="1:4" hidden="1" x14ac:dyDescent="0.3">
      <c r="A5" s="123"/>
      <c r="B5" s="123"/>
      <c r="C5" s="115"/>
      <c r="D5" s="14"/>
    </row>
    <row r="6" spans="1:4" ht="18" hidden="1" x14ac:dyDescent="0.35">
      <c r="A6" s="118" t="s">
        <v>24</v>
      </c>
      <c r="B6" s="124">
        <v>35</v>
      </c>
      <c r="C6" s="125" t="s">
        <v>3</v>
      </c>
      <c r="D6" s="16" t="s">
        <v>22</v>
      </c>
    </row>
    <row r="7" spans="1:4" hidden="1" x14ac:dyDescent="0.3">
      <c r="A7" s="123"/>
      <c r="B7" s="126"/>
      <c r="C7" s="127"/>
      <c r="D7" s="14"/>
    </row>
    <row r="8" spans="1:4" ht="18" hidden="1" x14ac:dyDescent="0.35">
      <c r="A8" s="118" t="s">
        <v>25</v>
      </c>
      <c r="B8" s="128">
        <v>500</v>
      </c>
      <c r="C8" s="129" t="s">
        <v>2</v>
      </c>
      <c r="D8" s="16" t="s">
        <v>22</v>
      </c>
    </row>
    <row r="9" spans="1:4" ht="15" hidden="1" thickBot="1" x14ac:dyDescent="0.35">
      <c r="A9" s="115"/>
      <c r="B9" s="115"/>
      <c r="C9" s="115"/>
      <c r="D9" s="14"/>
    </row>
    <row r="10" spans="1:4" ht="38.4" hidden="1" x14ac:dyDescent="0.3">
      <c r="A10" s="244" t="s">
        <v>21</v>
      </c>
      <c r="B10" s="245"/>
      <c r="C10" s="246"/>
      <c r="D10" s="47"/>
    </row>
    <row r="11" spans="1:4" ht="38.4" hidden="1" x14ac:dyDescent="0.3">
      <c r="A11" s="247"/>
      <c r="B11" s="248"/>
      <c r="C11" s="249"/>
      <c r="D11" s="47"/>
    </row>
    <row r="12" spans="1:4" ht="39" hidden="1" thickBot="1" x14ac:dyDescent="0.35">
      <c r="A12" s="250"/>
      <c r="B12" s="251"/>
      <c r="C12" s="252"/>
      <c r="D12" s="47"/>
    </row>
    <row r="13" spans="1:4" hidden="1" x14ac:dyDescent="0.3">
      <c r="A13" s="115"/>
      <c r="B13" s="115"/>
      <c r="C13" s="115"/>
      <c r="D13" s="14"/>
    </row>
    <row r="14" spans="1:4" ht="17.399999999999999" hidden="1" x14ac:dyDescent="0.35">
      <c r="A14" s="255" t="s">
        <v>1</v>
      </c>
      <c r="B14" s="255"/>
      <c r="C14" s="130">
        <f>((B8*B6)/100)*B4</f>
        <v>99.995000000000019</v>
      </c>
      <c r="D14" s="50"/>
    </row>
    <row r="15" spans="1:4" ht="17.399999999999999" hidden="1" x14ac:dyDescent="0.35">
      <c r="A15" s="131"/>
      <c r="B15" s="131"/>
      <c r="C15" s="132"/>
      <c r="D15" s="51"/>
    </row>
    <row r="16" spans="1:4" ht="17.399999999999999" hidden="1" x14ac:dyDescent="0.35">
      <c r="A16" s="256" t="s">
        <v>88</v>
      </c>
      <c r="B16" s="256"/>
      <c r="C16" s="133">
        <f>B6*B4</f>
        <v>19.999000000000006</v>
      </c>
      <c r="D16" s="50"/>
    </row>
    <row r="17" spans="1:10" hidden="1" x14ac:dyDescent="0.3">
      <c r="A17" s="115"/>
      <c r="B17" s="115"/>
      <c r="C17" s="134"/>
      <c r="D17" s="52"/>
    </row>
    <row r="18" spans="1:10" ht="17.399999999999999" hidden="1" x14ac:dyDescent="0.35">
      <c r="A18" s="256" t="s">
        <v>89</v>
      </c>
      <c r="B18" s="256"/>
      <c r="C18" s="135">
        <f>((1*B6)/100)*B4</f>
        <v>0.19999000000000003</v>
      </c>
      <c r="D18" s="53"/>
      <c r="E18" s="2"/>
      <c r="J18" s="3"/>
    </row>
    <row r="19" spans="1:10" hidden="1" x14ac:dyDescent="0.3">
      <c r="A19" s="115"/>
      <c r="B19" s="115"/>
      <c r="C19" s="115"/>
      <c r="D19" s="54"/>
      <c r="E19" s="2"/>
    </row>
    <row r="20" spans="1:10" ht="17.399999999999999" hidden="1" x14ac:dyDescent="0.35">
      <c r="A20" s="256" t="s">
        <v>34</v>
      </c>
      <c r="B20" s="256"/>
      <c r="C20" s="133">
        <f>B3*B8</f>
        <v>600</v>
      </c>
      <c r="D20" s="50"/>
      <c r="E20" s="2"/>
    </row>
    <row r="21" spans="1:10" ht="17.399999999999999" hidden="1" x14ac:dyDescent="0.35">
      <c r="A21" s="259"/>
      <c r="B21" s="259"/>
      <c r="C21" s="115"/>
      <c r="D21" s="54"/>
      <c r="E21" s="2"/>
    </row>
    <row r="22" spans="1:10" ht="17.399999999999999" hidden="1" x14ac:dyDescent="0.35">
      <c r="A22" s="255" t="s">
        <v>35</v>
      </c>
      <c r="B22" s="255"/>
      <c r="C22" s="130">
        <f>C20+C14</f>
        <v>699.995</v>
      </c>
      <c r="D22" s="50"/>
    </row>
    <row r="23" spans="1:10" hidden="1" x14ac:dyDescent="0.3">
      <c r="A23" s="115"/>
      <c r="B23" s="115"/>
      <c r="C23" s="115"/>
      <c r="D23" s="54"/>
    </row>
    <row r="24" spans="1:10" ht="18" hidden="1" x14ac:dyDescent="0.35">
      <c r="A24" s="260" t="s">
        <v>27</v>
      </c>
      <c r="B24" s="261"/>
      <c r="C24" s="18">
        <f>C18+B3</f>
        <v>1.3999900000000001</v>
      </c>
      <c r="D24" s="55"/>
    </row>
    <row r="25" spans="1:10" hidden="1" x14ac:dyDescent="0.3">
      <c r="A25" s="115"/>
      <c r="B25" s="115"/>
      <c r="C25" s="115"/>
      <c r="D25" s="14"/>
    </row>
    <row r="26" spans="1:10" hidden="1" x14ac:dyDescent="0.3">
      <c r="A26" s="257" t="s">
        <v>5</v>
      </c>
      <c r="B26" s="257"/>
      <c r="C26" s="257"/>
      <c r="D26" s="46"/>
    </row>
    <row r="27" spans="1:10" hidden="1" x14ac:dyDescent="0.3">
      <c r="A27" s="115" t="s">
        <v>7</v>
      </c>
      <c r="B27" s="115"/>
      <c r="C27" s="115"/>
      <c r="D27" s="14"/>
    </row>
    <row r="28" spans="1:10" hidden="1" x14ac:dyDescent="0.3">
      <c r="A28" s="258" t="s">
        <v>4</v>
      </c>
      <c r="B28" s="258"/>
      <c r="C28" s="258"/>
      <c r="D28" s="44"/>
    </row>
    <row r="29" spans="1:10" hidden="1" x14ac:dyDescent="0.3">
      <c r="A29" s="115" t="s">
        <v>6</v>
      </c>
      <c r="B29" s="115"/>
      <c r="C29" s="115"/>
      <c r="D29" s="14"/>
    </row>
    <row r="30" spans="1:10" ht="28.2" hidden="1" customHeight="1" x14ac:dyDescent="0.3">
      <c r="A30" s="253" t="s">
        <v>28</v>
      </c>
      <c r="B30" s="254"/>
      <c r="C30" s="254"/>
      <c r="D30" s="45"/>
    </row>
    <row r="31" spans="1:10" ht="28.2" customHeight="1" x14ac:dyDescent="0.3">
      <c r="A31" s="234" t="str">
        <f>'CÁLCULO INDEXACIÓN MULTIPLE'!B54</f>
        <v>1º PORTE A INDEXAR</v>
      </c>
      <c r="B31" s="234"/>
      <c r="C31" s="234"/>
      <c r="D31" s="234"/>
    </row>
    <row r="32" spans="1:10" ht="5.4" customHeight="1" thickBot="1" x14ac:dyDescent="0.35">
      <c r="A32" s="235"/>
      <c r="B32" s="235"/>
      <c r="C32" s="235"/>
      <c r="D32" s="235"/>
    </row>
    <row r="33" spans="1:8" ht="28.2" customHeight="1" x14ac:dyDescent="0.3">
      <c r="A33" s="225" t="s">
        <v>81</v>
      </c>
      <c r="B33" s="236"/>
      <c r="C33" s="237"/>
      <c r="D33" s="222" t="s">
        <v>41</v>
      </c>
    </row>
    <row r="34" spans="1:8" ht="27.75" customHeight="1" x14ac:dyDescent="0.3">
      <c r="A34" s="238"/>
      <c r="B34" s="239"/>
      <c r="C34" s="240"/>
      <c r="D34" s="223"/>
    </row>
    <row r="35" spans="1:8" ht="27.6" customHeight="1" thickBot="1" x14ac:dyDescent="0.35">
      <c r="A35" s="241"/>
      <c r="B35" s="242"/>
      <c r="C35" s="243"/>
      <c r="D35" s="224"/>
    </row>
    <row r="36" spans="1:8" x14ac:dyDescent="0.3">
      <c r="A36" s="207" t="s">
        <v>79</v>
      </c>
      <c r="B36" s="208"/>
      <c r="C36" s="136">
        <f>$B$1+'CÁLCULO INDEXACIÓN MULTIPLE'!$G$9</f>
        <v>1.14201</v>
      </c>
      <c r="D36" s="49">
        <f>C36</f>
        <v>1.14201</v>
      </c>
    </row>
    <row r="37" spans="1:8" x14ac:dyDescent="0.3">
      <c r="A37" s="209" t="s">
        <v>80</v>
      </c>
      <c r="B37" s="209"/>
      <c r="C37" s="117">
        <f>$B$2+'CÁLCULO INDEXACIÓN MULTIPLE'!$G$9</f>
        <v>1.7134100000000001</v>
      </c>
      <c r="D37" s="15">
        <f>C37</f>
        <v>1.7134100000000001</v>
      </c>
    </row>
    <row r="38" spans="1:8" x14ac:dyDescent="0.3">
      <c r="A38" s="210" t="s">
        <v>40</v>
      </c>
      <c r="B38" s="211"/>
      <c r="C38" s="93">
        <f>IF('CÁLCULO INDEXACIÓN MULTIPLE'!$D$18&gt;=1.4, 0.5, IF('CÁLCULO INDEXACIÓN MULTIPLE'!$D$18&lt;0.85, 0.3, IF('CÁLCULO INDEXACIÓN MULTIPLE'!$D$18&gt;=0.85, 0.4)))</f>
        <v>0.4</v>
      </c>
      <c r="D38" s="48">
        <v>0.3</v>
      </c>
      <c r="E38" s="2"/>
      <c r="H38" s="2"/>
    </row>
    <row r="39" spans="1:8" ht="18" x14ac:dyDescent="0.35">
      <c r="A39" s="206" t="s">
        <v>26</v>
      </c>
      <c r="B39" s="206"/>
      <c r="C39" s="137">
        <f>(((C37*100)/C36)/100)-1</f>
        <v>0.50034588138457647</v>
      </c>
      <c r="D39" s="4">
        <f>C39</f>
        <v>0.50034588138457647</v>
      </c>
      <c r="E39" s="2"/>
      <c r="F39" s="41"/>
      <c r="H39" s="2"/>
    </row>
    <row r="40" spans="1:8" ht="18" x14ac:dyDescent="0.35">
      <c r="A40" s="212" t="s">
        <v>29</v>
      </c>
      <c r="B40" s="212"/>
      <c r="C40" s="138">
        <f>C39*C38</f>
        <v>0.20013835255383061</v>
      </c>
      <c r="D40" s="5">
        <f>D39*D38</f>
        <v>0.15010376441537293</v>
      </c>
      <c r="E40" s="6"/>
      <c r="F40" s="6"/>
    </row>
    <row r="41" spans="1:8" ht="18" x14ac:dyDescent="0.35">
      <c r="A41" s="202" t="s">
        <v>30</v>
      </c>
      <c r="B41" s="202"/>
      <c r="C41" s="56">
        <f>'CÁLCULO INDEXACIÓN MULTIPLE'!D54</f>
        <v>10000</v>
      </c>
      <c r="D41" s="56">
        <f>'CÁLCULO INDEXACIÓN MULTIPLE'!D42</f>
        <v>8000</v>
      </c>
    </row>
    <row r="42" spans="1:8" ht="18" x14ac:dyDescent="0.35">
      <c r="A42" s="205" t="s">
        <v>31</v>
      </c>
      <c r="B42" s="205"/>
      <c r="C42" s="139">
        <f>C41*(1+(C40))</f>
        <v>12001.383525538306</v>
      </c>
      <c r="D42" s="20">
        <f>D41*(1+(D40))</f>
        <v>9200.8301153229822</v>
      </c>
    </row>
    <row r="43" spans="1:8" ht="18" x14ac:dyDescent="0.35">
      <c r="A43" s="206" t="s">
        <v>45</v>
      </c>
      <c r="B43" s="206"/>
      <c r="C43" s="140">
        <f>C42-C41</f>
        <v>2001.3835255383055</v>
      </c>
      <c r="D43" s="21">
        <f>D42-D41</f>
        <v>1200.8301153229822</v>
      </c>
    </row>
    <row r="44" spans="1:8" ht="15" thickBot="1" x14ac:dyDescent="0.35">
      <c r="A44" s="115"/>
      <c r="B44" s="115"/>
      <c r="C44" s="115"/>
      <c r="D44" s="14"/>
      <c r="H44" s="2"/>
    </row>
    <row r="45" spans="1:8" ht="38.4" customHeight="1" x14ac:dyDescent="0.3">
      <c r="A45" s="225" t="s">
        <v>82</v>
      </c>
      <c r="B45" s="226"/>
      <c r="C45" s="227"/>
      <c r="D45" s="222" t="s">
        <v>42</v>
      </c>
    </row>
    <row r="46" spans="1:8" ht="39.6" customHeight="1" x14ac:dyDescent="0.3">
      <c r="A46" s="228"/>
      <c r="B46" s="229"/>
      <c r="C46" s="230"/>
      <c r="D46" s="223"/>
      <c r="H46" s="6"/>
    </row>
    <row r="47" spans="1:8" ht="39" hidden="1" customHeight="1" thickBot="1" x14ac:dyDescent="0.35">
      <c r="A47" s="231"/>
      <c r="B47" s="232"/>
      <c r="C47" s="233"/>
      <c r="D47" s="224"/>
    </row>
    <row r="48" spans="1:8" x14ac:dyDescent="0.3">
      <c r="A48" s="207" t="s">
        <v>79</v>
      </c>
      <c r="B48" s="208"/>
      <c r="C48" s="136">
        <f>$B$1+'CÁLCULO INDEXACIÓN MULTIPLE'!$G$9</f>
        <v>1.14201</v>
      </c>
      <c r="D48" s="13">
        <f>C48</f>
        <v>1.14201</v>
      </c>
      <c r="F48" s="42"/>
    </row>
    <row r="49" spans="1:6" x14ac:dyDescent="0.3">
      <c r="A49" s="209" t="s">
        <v>80</v>
      </c>
      <c r="B49" s="209"/>
      <c r="C49" s="117">
        <f>$B$2+'CÁLCULO INDEXACIÓN MULTIPLE'!$G$9</f>
        <v>1.7134100000000001</v>
      </c>
      <c r="D49" s="15">
        <f>C49</f>
        <v>1.7134100000000001</v>
      </c>
    </row>
    <row r="50" spans="1:6" x14ac:dyDescent="0.3">
      <c r="A50" s="210" t="s">
        <v>40</v>
      </c>
      <c r="B50" s="211"/>
      <c r="C50" s="93">
        <f>IF('CÁLCULO INDEXACIÓN MULTIPLE'!$D$18&gt;=1.8, 0.4, IF('CÁLCULO INDEXACIÓN MULTIPLE'!$D$18&lt;0.95, 0.2, IF('CÁLCULO INDEXACIÓN MULTIPLE'!$D$18&gt;=0.95, 0.3)))</f>
        <v>0.3</v>
      </c>
      <c r="D50" s="48">
        <v>0.2</v>
      </c>
      <c r="F50" s="41"/>
    </row>
    <row r="51" spans="1:6" ht="18" x14ac:dyDescent="0.35">
      <c r="A51" s="206" t="s">
        <v>26</v>
      </c>
      <c r="B51" s="206"/>
      <c r="C51" s="137">
        <f>(((C49*100)/C48)/100)-1</f>
        <v>0.50034588138457647</v>
      </c>
      <c r="D51" s="4">
        <f>C51</f>
        <v>0.50034588138457647</v>
      </c>
      <c r="F51" s="41"/>
    </row>
    <row r="52" spans="1:6" ht="18" x14ac:dyDescent="0.35">
      <c r="A52" s="212" t="s">
        <v>29</v>
      </c>
      <c r="B52" s="212"/>
      <c r="C52" s="138">
        <f>C51*C50</f>
        <v>0.15010376441537293</v>
      </c>
      <c r="D52" s="5">
        <f>D51*D50</f>
        <v>0.10006917627691531</v>
      </c>
    </row>
    <row r="53" spans="1:6" ht="18" x14ac:dyDescent="0.35">
      <c r="A53" s="202" t="s">
        <v>30</v>
      </c>
      <c r="B53" s="202"/>
      <c r="C53" s="56">
        <f>C41</f>
        <v>10000</v>
      </c>
      <c r="D53" s="56">
        <f>D41</f>
        <v>8000</v>
      </c>
    </row>
    <row r="54" spans="1:6" ht="18" x14ac:dyDescent="0.35">
      <c r="A54" s="205" t="s">
        <v>31</v>
      </c>
      <c r="B54" s="205"/>
      <c r="C54" s="139">
        <f>C53*(1+(C52))</f>
        <v>11501.037644153728</v>
      </c>
      <c r="D54" s="20">
        <f>D53*(1+(D52))</f>
        <v>8800.5534102153215</v>
      </c>
    </row>
    <row r="55" spans="1:6" ht="18" x14ac:dyDescent="0.35">
      <c r="A55" s="206" t="s">
        <v>45</v>
      </c>
      <c r="B55" s="206"/>
      <c r="C55" s="140">
        <f>C54-C53</f>
        <v>1501.0376441537283</v>
      </c>
      <c r="D55" s="21">
        <f>D54-D53</f>
        <v>800.55341021532149</v>
      </c>
    </row>
    <row r="56" spans="1:6" ht="15" thickBot="1" x14ac:dyDescent="0.35">
      <c r="A56" s="115"/>
      <c r="B56" s="115"/>
      <c r="C56" s="115"/>
      <c r="D56" s="14"/>
    </row>
    <row r="57" spans="1:6" ht="36.6" customHeight="1" x14ac:dyDescent="0.3">
      <c r="A57" s="213" t="s">
        <v>83</v>
      </c>
      <c r="B57" s="214"/>
      <c r="C57" s="215"/>
      <c r="D57" s="222" t="s">
        <v>43</v>
      </c>
    </row>
    <row r="58" spans="1:6" ht="46.8" customHeight="1" x14ac:dyDescent="0.3">
      <c r="A58" s="216"/>
      <c r="B58" s="217"/>
      <c r="C58" s="218"/>
      <c r="D58" s="223"/>
    </row>
    <row r="59" spans="1:6" ht="4.8" customHeight="1" thickBot="1" x14ac:dyDescent="0.35">
      <c r="A59" s="219"/>
      <c r="B59" s="220"/>
      <c r="C59" s="221"/>
      <c r="D59" s="224"/>
    </row>
    <row r="60" spans="1:6" x14ac:dyDescent="0.3">
      <c r="A60" s="207" t="s">
        <v>79</v>
      </c>
      <c r="B60" s="208"/>
      <c r="C60" s="136">
        <f>$B$1+'CÁLCULO INDEXACIÓN MULTIPLE'!$G$9</f>
        <v>1.14201</v>
      </c>
      <c r="D60" s="13">
        <f>C60</f>
        <v>1.14201</v>
      </c>
    </row>
    <row r="61" spans="1:6" x14ac:dyDescent="0.3">
      <c r="A61" s="209" t="s">
        <v>80</v>
      </c>
      <c r="B61" s="209"/>
      <c r="C61" s="117">
        <f>$B$2+'CÁLCULO INDEXACIÓN MULTIPLE'!$G$9</f>
        <v>1.7134100000000001</v>
      </c>
      <c r="D61" s="15">
        <f>C61</f>
        <v>1.7134100000000001</v>
      </c>
    </row>
    <row r="62" spans="1:6" x14ac:dyDescent="0.3">
      <c r="A62" s="210" t="s">
        <v>40</v>
      </c>
      <c r="B62" s="211"/>
      <c r="C62" s="93">
        <f>IF('CÁLCULO INDEXACIÓN MULTIPLE'!$D$18&gt;=1.95, 0.3, IF('CÁLCULO INDEXACIÓN MULTIPLE'!$D$18&lt;0.7, 0.1, IF('CÁLCULO INDEXACIÓN MULTIPLE'!$D$18&gt;=0.7, 0.2)))</f>
        <v>0.2</v>
      </c>
      <c r="D62" s="48">
        <v>0.1</v>
      </c>
      <c r="F62" s="41"/>
    </row>
    <row r="63" spans="1:6" ht="18" x14ac:dyDescent="0.35">
      <c r="A63" s="206" t="s">
        <v>26</v>
      </c>
      <c r="B63" s="206"/>
      <c r="C63" s="137">
        <f>(((C61*100)/C60)/100)-1</f>
        <v>0.50034588138457647</v>
      </c>
      <c r="D63" s="4">
        <f>C63</f>
        <v>0.50034588138457647</v>
      </c>
    </row>
    <row r="64" spans="1:6" ht="18" x14ac:dyDescent="0.35">
      <c r="A64" s="212" t="s">
        <v>29</v>
      </c>
      <c r="B64" s="212"/>
      <c r="C64" s="138">
        <f>C63*C62</f>
        <v>0.10006917627691531</v>
      </c>
      <c r="D64" s="5">
        <f>D63*D62</f>
        <v>5.0034588138457653E-2</v>
      </c>
    </row>
    <row r="65" spans="1:4" ht="18" x14ac:dyDescent="0.35">
      <c r="A65" s="202" t="s">
        <v>30</v>
      </c>
      <c r="B65" s="202"/>
      <c r="C65" s="56">
        <f>C41</f>
        <v>10000</v>
      </c>
      <c r="D65" s="56">
        <f>D41</f>
        <v>8000</v>
      </c>
    </row>
    <row r="66" spans="1:4" ht="18" x14ac:dyDescent="0.35">
      <c r="A66" s="205" t="s">
        <v>31</v>
      </c>
      <c r="B66" s="205"/>
      <c r="C66" s="139">
        <f>C65*(1+(C64))</f>
        <v>11000.691762769153</v>
      </c>
      <c r="D66" s="20">
        <f>D65*(1+(D64))</f>
        <v>8400.2767051076607</v>
      </c>
    </row>
    <row r="67" spans="1:4" ht="18" x14ac:dyDescent="0.35">
      <c r="A67" s="206" t="s">
        <v>45</v>
      </c>
      <c r="B67" s="206"/>
      <c r="C67" s="140">
        <f>C66-C65</f>
        <v>1000.6917627691528</v>
      </c>
      <c r="D67" s="21">
        <f>D66-D65</f>
        <v>400.27670510766075</v>
      </c>
    </row>
    <row r="69" spans="1:4" ht="14.4" customHeight="1" x14ac:dyDescent="0.3">
      <c r="A69" s="234" t="str">
        <f>'CÁLCULO INDEXACIÓN MULTIPLE'!B55</f>
        <v>2º PORTE A INDEXAR</v>
      </c>
      <c r="B69" s="234"/>
      <c r="C69" s="234"/>
      <c r="D69" s="234"/>
    </row>
    <row r="70" spans="1:4" ht="15" customHeight="1" thickBot="1" x14ac:dyDescent="0.35">
      <c r="A70" s="235"/>
      <c r="B70" s="235"/>
      <c r="C70" s="235"/>
      <c r="D70" s="235"/>
    </row>
    <row r="71" spans="1:4" ht="14.4" customHeight="1" x14ac:dyDescent="0.3">
      <c r="A71" s="225" t="s">
        <v>81</v>
      </c>
      <c r="B71" s="236"/>
      <c r="C71" s="237"/>
      <c r="D71" s="222" t="s">
        <v>41</v>
      </c>
    </row>
    <row r="72" spans="1:4" ht="14.4" customHeight="1" x14ac:dyDescent="0.3">
      <c r="A72" s="238"/>
      <c r="B72" s="239"/>
      <c r="C72" s="240"/>
      <c r="D72" s="223"/>
    </row>
    <row r="73" spans="1:4" ht="52.8" customHeight="1" thickBot="1" x14ac:dyDescent="0.35">
      <c r="A73" s="241"/>
      <c r="B73" s="242"/>
      <c r="C73" s="243"/>
      <c r="D73" s="224"/>
    </row>
    <row r="74" spans="1:4" ht="14.4" customHeight="1" x14ac:dyDescent="0.3">
      <c r="A74" s="207" t="s">
        <v>79</v>
      </c>
      <c r="B74" s="208"/>
      <c r="C74" s="136">
        <f>$B$1+'CÁLCULO INDEXACIÓN MULTIPLE'!$G$9</f>
        <v>1.14201</v>
      </c>
      <c r="D74" s="49">
        <f>C74</f>
        <v>1.14201</v>
      </c>
    </row>
    <row r="75" spans="1:4" ht="15" customHeight="1" x14ac:dyDescent="0.3">
      <c r="A75" s="209" t="s">
        <v>80</v>
      </c>
      <c r="B75" s="209"/>
      <c r="C75" s="117">
        <f>$B$2+'CÁLCULO INDEXACIÓN MULTIPLE'!$G$9</f>
        <v>1.7134100000000001</v>
      </c>
      <c r="D75" s="15">
        <f>C75</f>
        <v>1.7134100000000001</v>
      </c>
    </row>
    <row r="76" spans="1:4" x14ac:dyDescent="0.3">
      <c r="A76" s="210" t="s">
        <v>40</v>
      </c>
      <c r="B76" s="211"/>
      <c r="C76" s="93">
        <f>$C$38</f>
        <v>0.4</v>
      </c>
      <c r="D76" s="48">
        <v>0.3</v>
      </c>
    </row>
    <row r="77" spans="1:4" ht="18" x14ac:dyDescent="0.35">
      <c r="A77" s="206" t="s">
        <v>26</v>
      </c>
      <c r="B77" s="206"/>
      <c r="C77" s="137">
        <f>(((C75*100)/C74)/100)-1</f>
        <v>0.50034588138457647</v>
      </c>
      <c r="D77" s="4">
        <f>C77</f>
        <v>0.50034588138457647</v>
      </c>
    </row>
    <row r="78" spans="1:4" ht="18" x14ac:dyDescent="0.35">
      <c r="A78" s="212" t="s">
        <v>29</v>
      </c>
      <c r="B78" s="212"/>
      <c r="C78" s="138">
        <f>C77*C76</f>
        <v>0.20013835255383061</v>
      </c>
      <c r="D78" s="5">
        <f>D77*D76</f>
        <v>0.15010376441537293</v>
      </c>
    </row>
    <row r="79" spans="1:4" ht="18" x14ac:dyDescent="0.35">
      <c r="A79" s="202" t="s">
        <v>30</v>
      </c>
      <c r="B79" s="202"/>
      <c r="C79" s="56">
        <f>'CÁLCULO INDEXACIÓN MULTIPLE'!D55</f>
        <v>10000</v>
      </c>
      <c r="D79" s="56">
        <f>'CÁLCULO INDEXACIÓN MULTIPLE'!D43</f>
        <v>8000</v>
      </c>
    </row>
    <row r="80" spans="1:4" ht="18" x14ac:dyDescent="0.35">
      <c r="A80" s="205" t="s">
        <v>31</v>
      </c>
      <c r="B80" s="205"/>
      <c r="C80" s="139">
        <f>C79*(1+(C78))</f>
        <v>12001.383525538306</v>
      </c>
      <c r="D80" s="20">
        <f>D79*(1+(D78))</f>
        <v>9200.8301153229822</v>
      </c>
    </row>
    <row r="81" spans="1:4" ht="18" x14ac:dyDescent="0.35">
      <c r="A81" s="206" t="s">
        <v>45</v>
      </c>
      <c r="B81" s="206"/>
      <c r="C81" s="140">
        <f>C80-C79</f>
        <v>2001.3835255383055</v>
      </c>
      <c r="D81" s="21">
        <f>D80-D79</f>
        <v>1200.8301153229822</v>
      </c>
    </row>
    <row r="82" spans="1:4" ht="15" thickBot="1" x14ac:dyDescent="0.35">
      <c r="A82" s="115"/>
      <c r="B82" s="115"/>
      <c r="C82" s="115"/>
      <c r="D82" s="14"/>
    </row>
    <row r="83" spans="1:4" ht="14.4" customHeight="1" x14ac:dyDescent="0.3">
      <c r="A83" s="225" t="s">
        <v>82</v>
      </c>
      <c r="B83" s="226"/>
      <c r="C83" s="227"/>
      <c r="D83" s="222" t="s">
        <v>42</v>
      </c>
    </row>
    <row r="84" spans="1:4" ht="14.4" customHeight="1" x14ac:dyDescent="0.3">
      <c r="A84" s="228"/>
      <c r="B84" s="229"/>
      <c r="C84" s="230"/>
      <c r="D84" s="223"/>
    </row>
    <row r="85" spans="1:4" ht="55.2" customHeight="1" thickBot="1" x14ac:dyDescent="0.35">
      <c r="A85" s="231"/>
      <c r="B85" s="232"/>
      <c r="C85" s="233"/>
      <c r="D85" s="224"/>
    </row>
    <row r="86" spans="1:4" ht="14.4" customHeight="1" x14ac:dyDescent="0.3">
      <c r="A86" s="207" t="s">
        <v>79</v>
      </c>
      <c r="B86" s="208"/>
      <c r="C86" s="136">
        <f>$B$1+'CÁLCULO INDEXACIÓN MULTIPLE'!$G$9</f>
        <v>1.14201</v>
      </c>
      <c r="D86" s="13">
        <f>C86</f>
        <v>1.14201</v>
      </c>
    </row>
    <row r="87" spans="1:4" ht="15" customHeight="1" x14ac:dyDescent="0.3">
      <c r="A87" s="209" t="s">
        <v>80</v>
      </c>
      <c r="B87" s="209"/>
      <c r="C87" s="117">
        <f>$B$2+'CÁLCULO INDEXACIÓN MULTIPLE'!$G$9</f>
        <v>1.7134100000000001</v>
      </c>
      <c r="D87" s="15">
        <f>C87</f>
        <v>1.7134100000000001</v>
      </c>
    </row>
    <row r="88" spans="1:4" x14ac:dyDescent="0.3">
      <c r="A88" s="210" t="s">
        <v>40</v>
      </c>
      <c r="B88" s="211"/>
      <c r="C88" s="93">
        <f>C50</f>
        <v>0.3</v>
      </c>
      <c r="D88" s="48">
        <v>0.2</v>
      </c>
    </row>
    <row r="89" spans="1:4" ht="18" x14ac:dyDescent="0.35">
      <c r="A89" s="206" t="s">
        <v>26</v>
      </c>
      <c r="B89" s="206"/>
      <c r="C89" s="137">
        <f>(((C87*100)/C86)/100)-1</f>
        <v>0.50034588138457647</v>
      </c>
      <c r="D89" s="4">
        <f>C89</f>
        <v>0.50034588138457647</v>
      </c>
    </row>
    <row r="90" spans="1:4" ht="18" x14ac:dyDescent="0.35">
      <c r="A90" s="212" t="s">
        <v>29</v>
      </c>
      <c r="B90" s="212"/>
      <c r="C90" s="138">
        <f>C89*C88</f>
        <v>0.15010376441537293</v>
      </c>
      <c r="D90" s="5">
        <f>D89*D88</f>
        <v>0.10006917627691531</v>
      </c>
    </row>
    <row r="91" spans="1:4" ht="18" x14ac:dyDescent="0.35">
      <c r="A91" s="202" t="s">
        <v>30</v>
      </c>
      <c r="B91" s="202"/>
      <c r="C91" s="56">
        <f>C79</f>
        <v>10000</v>
      </c>
      <c r="D91" s="56">
        <f>D79</f>
        <v>8000</v>
      </c>
    </row>
    <row r="92" spans="1:4" ht="18" x14ac:dyDescent="0.35">
      <c r="A92" s="205" t="s">
        <v>31</v>
      </c>
      <c r="B92" s="205"/>
      <c r="C92" s="139">
        <f>C91*(1+(C90))</f>
        <v>11501.037644153728</v>
      </c>
      <c r="D92" s="20">
        <f>D91*(1+(D90))</f>
        <v>8800.5534102153215</v>
      </c>
    </row>
    <row r="93" spans="1:4" ht="18" x14ac:dyDescent="0.35">
      <c r="A93" s="206" t="s">
        <v>45</v>
      </c>
      <c r="B93" s="206"/>
      <c r="C93" s="140">
        <f>C92-C91</f>
        <v>1501.0376441537283</v>
      </c>
      <c r="D93" s="21">
        <f>D92-D91</f>
        <v>800.55341021532149</v>
      </c>
    </row>
    <row r="94" spans="1:4" ht="15" thickBot="1" x14ac:dyDescent="0.35">
      <c r="A94" s="115"/>
      <c r="B94" s="115"/>
      <c r="C94" s="115"/>
      <c r="D94" s="14"/>
    </row>
    <row r="95" spans="1:4" ht="14.4" customHeight="1" x14ac:dyDescent="0.3">
      <c r="A95" s="213" t="s">
        <v>83</v>
      </c>
      <c r="B95" s="214"/>
      <c r="C95" s="215"/>
      <c r="D95" s="222" t="s">
        <v>43</v>
      </c>
    </row>
    <row r="96" spans="1:4" ht="14.4" customHeight="1" x14ac:dyDescent="0.3">
      <c r="A96" s="216"/>
      <c r="B96" s="217"/>
      <c r="C96" s="218"/>
      <c r="D96" s="223"/>
    </row>
    <row r="97" spans="1:4" ht="55.2" customHeight="1" thickBot="1" x14ac:dyDescent="0.35">
      <c r="A97" s="219"/>
      <c r="B97" s="220"/>
      <c r="C97" s="221"/>
      <c r="D97" s="224"/>
    </row>
    <row r="98" spans="1:4" ht="14.4" customHeight="1" x14ac:dyDescent="0.3">
      <c r="A98" s="207" t="s">
        <v>79</v>
      </c>
      <c r="B98" s="208"/>
      <c r="C98" s="136">
        <f>$B$1+'CÁLCULO INDEXACIÓN MULTIPLE'!$G$9</f>
        <v>1.14201</v>
      </c>
      <c r="D98" s="13">
        <f>C98</f>
        <v>1.14201</v>
      </c>
    </row>
    <row r="99" spans="1:4" ht="15" customHeight="1" x14ac:dyDescent="0.3">
      <c r="A99" s="209" t="s">
        <v>80</v>
      </c>
      <c r="B99" s="209"/>
      <c r="C99" s="117">
        <f>$B$2+'CÁLCULO INDEXACIÓN MULTIPLE'!$G$9</f>
        <v>1.7134100000000001</v>
      </c>
      <c r="D99" s="15">
        <f>C99</f>
        <v>1.7134100000000001</v>
      </c>
    </row>
    <row r="100" spans="1:4" x14ac:dyDescent="0.3">
      <c r="A100" s="210" t="s">
        <v>40</v>
      </c>
      <c r="B100" s="211"/>
      <c r="C100" s="93">
        <f>$C$62</f>
        <v>0.2</v>
      </c>
      <c r="D100" s="48">
        <v>0.1</v>
      </c>
    </row>
    <row r="101" spans="1:4" ht="18" x14ac:dyDescent="0.35">
      <c r="A101" s="206" t="s">
        <v>26</v>
      </c>
      <c r="B101" s="206"/>
      <c r="C101" s="137">
        <f>(((C99*100)/C98)/100)-1</f>
        <v>0.50034588138457647</v>
      </c>
      <c r="D101" s="4">
        <f>C101</f>
        <v>0.50034588138457647</v>
      </c>
    </row>
    <row r="102" spans="1:4" ht="18" x14ac:dyDescent="0.35">
      <c r="A102" s="212" t="s">
        <v>29</v>
      </c>
      <c r="B102" s="212"/>
      <c r="C102" s="138">
        <f>C101*C100</f>
        <v>0.10006917627691531</v>
      </c>
      <c r="D102" s="5">
        <f>D101*D100</f>
        <v>5.0034588138457653E-2</v>
      </c>
    </row>
    <row r="103" spans="1:4" ht="18" x14ac:dyDescent="0.35">
      <c r="A103" s="202" t="s">
        <v>30</v>
      </c>
      <c r="B103" s="202"/>
      <c r="C103" s="56">
        <f>C79</f>
        <v>10000</v>
      </c>
      <c r="D103" s="56">
        <f>D79</f>
        <v>8000</v>
      </c>
    </row>
    <row r="104" spans="1:4" ht="18" x14ac:dyDescent="0.35">
      <c r="A104" s="205" t="s">
        <v>31</v>
      </c>
      <c r="B104" s="205"/>
      <c r="C104" s="139">
        <f>C103*(1+(C102))</f>
        <v>11000.691762769153</v>
      </c>
      <c r="D104" s="20">
        <f>D103*(1+(D102))</f>
        <v>8400.2767051076607</v>
      </c>
    </row>
    <row r="105" spans="1:4" ht="18" x14ac:dyDescent="0.35">
      <c r="A105" s="206" t="s">
        <v>45</v>
      </c>
      <c r="B105" s="206"/>
      <c r="C105" s="140">
        <f>C104-C103</f>
        <v>1000.6917627691528</v>
      </c>
      <c r="D105" s="21">
        <f>D104-D103</f>
        <v>400.27670510766075</v>
      </c>
    </row>
    <row r="107" spans="1:4" x14ac:dyDescent="0.3">
      <c r="A107" s="234" t="str">
        <f>'CÁLCULO INDEXACIÓN MULTIPLE'!B56</f>
        <v>3º PORTE A INDEXAR</v>
      </c>
      <c r="B107" s="234"/>
      <c r="C107" s="234"/>
      <c r="D107" s="234"/>
    </row>
    <row r="108" spans="1:4" ht="15" thickBot="1" x14ac:dyDescent="0.35">
      <c r="A108" s="235"/>
      <c r="B108" s="235"/>
      <c r="C108" s="235"/>
      <c r="D108" s="235"/>
    </row>
    <row r="109" spans="1:4" ht="14.4" customHeight="1" x14ac:dyDescent="0.3">
      <c r="A109" s="225" t="s">
        <v>81</v>
      </c>
      <c r="B109" s="236"/>
      <c r="C109" s="237"/>
      <c r="D109" s="222" t="s">
        <v>41</v>
      </c>
    </row>
    <row r="110" spans="1:4" ht="14.4" customHeight="1" x14ac:dyDescent="0.3">
      <c r="A110" s="238"/>
      <c r="B110" s="239"/>
      <c r="C110" s="240"/>
      <c r="D110" s="223"/>
    </row>
    <row r="111" spans="1:4" ht="44.4" customHeight="1" thickBot="1" x14ac:dyDescent="0.35">
      <c r="A111" s="241"/>
      <c r="B111" s="242"/>
      <c r="C111" s="243"/>
      <c r="D111" s="224"/>
    </row>
    <row r="112" spans="1:4" x14ac:dyDescent="0.3">
      <c r="A112" s="207" t="s">
        <v>79</v>
      </c>
      <c r="B112" s="208"/>
      <c r="C112" s="136">
        <f>$B$1+'CÁLCULO INDEXACIÓN MULTIPLE'!$G$9</f>
        <v>1.14201</v>
      </c>
      <c r="D112" s="49">
        <f>C112</f>
        <v>1.14201</v>
      </c>
    </row>
    <row r="113" spans="1:4" x14ac:dyDescent="0.3">
      <c r="A113" s="209" t="s">
        <v>80</v>
      </c>
      <c r="B113" s="209"/>
      <c r="C113" s="117">
        <f>$B$2+'CÁLCULO INDEXACIÓN MULTIPLE'!$G$9</f>
        <v>1.7134100000000001</v>
      </c>
      <c r="D113" s="15">
        <f>C113</f>
        <v>1.7134100000000001</v>
      </c>
    </row>
    <row r="114" spans="1:4" x14ac:dyDescent="0.3">
      <c r="A114" s="210" t="s">
        <v>40</v>
      </c>
      <c r="B114" s="211"/>
      <c r="C114" s="93">
        <f>$C$38</f>
        <v>0.4</v>
      </c>
      <c r="D114" s="48">
        <v>0.3</v>
      </c>
    </row>
    <row r="115" spans="1:4" ht="18" x14ac:dyDescent="0.35">
      <c r="A115" s="206" t="s">
        <v>26</v>
      </c>
      <c r="B115" s="206"/>
      <c r="C115" s="137">
        <f>(((C113*100)/C112)/100)-1</f>
        <v>0.50034588138457647</v>
      </c>
      <c r="D115" s="4">
        <f>C115</f>
        <v>0.50034588138457647</v>
      </c>
    </row>
    <row r="116" spans="1:4" ht="18" x14ac:dyDescent="0.35">
      <c r="A116" s="212" t="s">
        <v>29</v>
      </c>
      <c r="B116" s="212"/>
      <c r="C116" s="138">
        <f>C115*C114</f>
        <v>0.20013835255383061</v>
      </c>
      <c r="D116" s="5">
        <f>D115*D114</f>
        <v>0.15010376441537293</v>
      </c>
    </row>
    <row r="117" spans="1:4" ht="18" x14ac:dyDescent="0.35">
      <c r="A117" s="202" t="s">
        <v>30</v>
      </c>
      <c r="B117" s="202"/>
      <c r="C117" s="56">
        <f>'CÁLCULO INDEXACIÓN MULTIPLE'!D56</f>
        <v>10000</v>
      </c>
      <c r="D117" s="56">
        <f>'CÁLCULO INDEXACIÓN MULTIPLE'!D44</f>
        <v>8000</v>
      </c>
    </row>
    <row r="118" spans="1:4" ht="18" x14ac:dyDescent="0.35">
      <c r="A118" s="205" t="s">
        <v>31</v>
      </c>
      <c r="B118" s="205"/>
      <c r="C118" s="139">
        <f>C117*(1+(C116))</f>
        <v>12001.383525538306</v>
      </c>
      <c r="D118" s="20">
        <f>D117*(1+(D116))</f>
        <v>9200.8301153229822</v>
      </c>
    </row>
    <row r="119" spans="1:4" ht="18" x14ac:dyDescent="0.35">
      <c r="A119" s="206" t="s">
        <v>45</v>
      </c>
      <c r="B119" s="206"/>
      <c r="C119" s="140">
        <f>C118-C117</f>
        <v>2001.3835255383055</v>
      </c>
      <c r="D119" s="21">
        <f>D118-D117</f>
        <v>1200.8301153229822</v>
      </c>
    </row>
    <row r="120" spans="1:4" ht="15" thickBot="1" x14ac:dyDescent="0.35">
      <c r="A120" s="115"/>
      <c r="B120" s="115"/>
      <c r="C120" s="115"/>
      <c r="D120" s="14"/>
    </row>
    <row r="121" spans="1:4" ht="14.4" customHeight="1" x14ac:dyDescent="0.3">
      <c r="A121" s="225" t="s">
        <v>82</v>
      </c>
      <c r="B121" s="226"/>
      <c r="C121" s="227"/>
      <c r="D121" s="222" t="s">
        <v>42</v>
      </c>
    </row>
    <row r="122" spans="1:4" ht="14.4" customHeight="1" x14ac:dyDescent="0.3">
      <c r="A122" s="228"/>
      <c r="B122" s="229"/>
      <c r="C122" s="230"/>
      <c r="D122" s="223"/>
    </row>
    <row r="123" spans="1:4" ht="47.4" customHeight="1" thickBot="1" x14ac:dyDescent="0.35">
      <c r="A123" s="231"/>
      <c r="B123" s="232"/>
      <c r="C123" s="233"/>
      <c r="D123" s="224"/>
    </row>
    <row r="124" spans="1:4" x14ac:dyDescent="0.3">
      <c r="A124" s="207" t="s">
        <v>79</v>
      </c>
      <c r="B124" s="208"/>
      <c r="C124" s="136">
        <f>$B$1+'CÁLCULO INDEXACIÓN MULTIPLE'!$G$9</f>
        <v>1.14201</v>
      </c>
      <c r="D124" s="13">
        <f>C124</f>
        <v>1.14201</v>
      </c>
    </row>
    <row r="125" spans="1:4" x14ac:dyDescent="0.3">
      <c r="A125" s="209" t="s">
        <v>80</v>
      </c>
      <c r="B125" s="209"/>
      <c r="C125" s="117">
        <f>$B$2+'CÁLCULO INDEXACIÓN MULTIPLE'!$G$9</f>
        <v>1.7134100000000001</v>
      </c>
      <c r="D125" s="15">
        <f>C125</f>
        <v>1.7134100000000001</v>
      </c>
    </row>
    <row r="126" spans="1:4" x14ac:dyDescent="0.3">
      <c r="A126" s="210" t="s">
        <v>40</v>
      </c>
      <c r="B126" s="211"/>
      <c r="C126" s="93">
        <f>$C$50</f>
        <v>0.3</v>
      </c>
      <c r="D126" s="48">
        <v>0.2</v>
      </c>
    </row>
    <row r="127" spans="1:4" ht="18" x14ac:dyDescent="0.35">
      <c r="A127" s="206" t="s">
        <v>26</v>
      </c>
      <c r="B127" s="206"/>
      <c r="C127" s="137">
        <f>(((C125*100)/C124)/100)-1</f>
        <v>0.50034588138457647</v>
      </c>
      <c r="D127" s="4">
        <f>C127</f>
        <v>0.50034588138457647</v>
      </c>
    </row>
    <row r="128" spans="1:4" ht="18" x14ac:dyDescent="0.35">
      <c r="A128" s="212" t="s">
        <v>29</v>
      </c>
      <c r="B128" s="212"/>
      <c r="C128" s="138">
        <f>C127*C126</f>
        <v>0.15010376441537293</v>
      </c>
      <c r="D128" s="5">
        <f>D127*D126</f>
        <v>0.10006917627691531</v>
      </c>
    </row>
    <row r="129" spans="1:4" ht="18" x14ac:dyDescent="0.35">
      <c r="A129" s="202" t="s">
        <v>30</v>
      </c>
      <c r="B129" s="202"/>
      <c r="C129" s="56">
        <f>C117</f>
        <v>10000</v>
      </c>
      <c r="D129" s="56">
        <f>D117</f>
        <v>8000</v>
      </c>
    </row>
    <row r="130" spans="1:4" ht="18" x14ac:dyDescent="0.35">
      <c r="A130" s="205" t="s">
        <v>31</v>
      </c>
      <c r="B130" s="205"/>
      <c r="C130" s="139">
        <f>C129*(1+(C128))</f>
        <v>11501.037644153728</v>
      </c>
      <c r="D130" s="20">
        <f>D129*(1+(D128))</f>
        <v>8800.5534102153215</v>
      </c>
    </row>
    <row r="131" spans="1:4" ht="18" x14ac:dyDescent="0.35">
      <c r="A131" s="206" t="s">
        <v>45</v>
      </c>
      <c r="B131" s="206"/>
      <c r="C131" s="140">
        <f>C130-C129</f>
        <v>1501.0376441537283</v>
      </c>
      <c r="D131" s="21">
        <f>D130-D129</f>
        <v>800.55341021532149</v>
      </c>
    </row>
    <row r="132" spans="1:4" ht="15" thickBot="1" x14ac:dyDescent="0.35">
      <c r="A132" s="115"/>
      <c r="B132" s="115"/>
      <c r="C132" s="115"/>
      <c r="D132" s="14"/>
    </row>
    <row r="133" spans="1:4" ht="14.4" customHeight="1" x14ac:dyDescent="0.3">
      <c r="A133" s="213" t="s">
        <v>83</v>
      </c>
      <c r="B133" s="214"/>
      <c r="C133" s="215"/>
      <c r="D133" s="222" t="s">
        <v>43</v>
      </c>
    </row>
    <row r="134" spans="1:4" ht="14.4" customHeight="1" x14ac:dyDescent="0.3">
      <c r="A134" s="216"/>
      <c r="B134" s="217"/>
      <c r="C134" s="218"/>
      <c r="D134" s="223"/>
    </row>
    <row r="135" spans="1:4" ht="50.4" customHeight="1" thickBot="1" x14ac:dyDescent="0.35">
      <c r="A135" s="219"/>
      <c r="B135" s="220"/>
      <c r="C135" s="221"/>
      <c r="D135" s="224"/>
    </row>
    <row r="136" spans="1:4" x14ac:dyDescent="0.3">
      <c r="A136" s="207" t="s">
        <v>79</v>
      </c>
      <c r="B136" s="208"/>
      <c r="C136" s="136">
        <f>$B$1+'CÁLCULO INDEXACIÓN MULTIPLE'!$G$9</f>
        <v>1.14201</v>
      </c>
      <c r="D136" s="13">
        <f>C136</f>
        <v>1.14201</v>
      </c>
    </row>
    <row r="137" spans="1:4" x14ac:dyDescent="0.3">
      <c r="A137" s="209" t="s">
        <v>80</v>
      </c>
      <c r="B137" s="209"/>
      <c r="C137" s="117">
        <f>$B$2+'CÁLCULO INDEXACIÓN MULTIPLE'!$G$9</f>
        <v>1.7134100000000001</v>
      </c>
      <c r="D137" s="15">
        <f>C137</f>
        <v>1.7134100000000001</v>
      </c>
    </row>
    <row r="138" spans="1:4" x14ac:dyDescent="0.3">
      <c r="A138" s="210" t="s">
        <v>40</v>
      </c>
      <c r="B138" s="211"/>
      <c r="C138" s="93">
        <f>$C$62</f>
        <v>0.2</v>
      </c>
      <c r="D138" s="48">
        <v>0.1</v>
      </c>
    </row>
    <row r="139" spans="1:4" ht="18" x14ac:dyDescent="0.35">
      <c r="A139" s="206" t="s">
        <v>26</v>
      </c>
      <c r="B139" s="206"/>
      <c r="C139" s="137">
        <f>(((C137*100)/C136)/100)-1</f>
        <v>0.50034588138457647</v>
      </c>
      <c r="D139" s="4">
        <f>C139</f>
        <v>0.50034588138457647</v>
      </c>
    </row>
    <row r="140" spans="1:4" ht="18" x14ac:dyDescent="0.35">
      <c r="A140" s="212" t="s">
        <v>29</v>
      </c>
      <c r="B140" s="212"/>
      <c r="C140" s="138">
        <f>C139*C138</f>
        <v>0.10006917627691531</v>
      </c>
      <c r="D140" s="5">
        <f>D139*D138</f>
        <v>5.0034588138457653E-2</v>
      </c>
    </row>
    <row r="141" spans="1:4" ht="18" x14ac:dyDescent="0.35">
      <c r="A141" s="202" t="s">
        <v>30</v>
      </c>
      <c r="B141" s="202"/>
      <c r="C141" s="56">
        <f>C117</f>
        <v>10000</v>
      </c>
      <c r="D141" s="56">
        <f>D117</f>
        <v>8000</v>
      </c>
    </row>
    <row r="142" spans="1:4" ht="18" x14ac:dyDescent="0.35">
      <c r="A142" s="205" t="s">
        <v>31</v>
      </c>
      <c r="B142" s="205"/>
      <c r="C142" s="139">
        <f>C141*(1+(C140))</f>
        <v>11000.691762769153</v>
      </c>
      <c r="D142" s="20">
        <f>D141*(1+(D140))</f>
        <v>8400.2767051076607</v>
      </c>
    </row>
    <row r="143" spans="1:4" ht="18" x14ac:dyDescent="0.35">
      <c r="A143" s="206" t="s">
        <v>45</v>
      </c>
      <c r="B143" s="206"/>
      <c r="C143" s="140">
        <f>C142-C141</f>
        <v>1000.6917627691528</v>
      </c>
      <c r="D143" s="21">
        <f>D142-D141</f>
        <v>400.27670510766075</v>
      </c>
    </row>
    <row r="145" spans="1:4" x14ac:dyDescent="0.3">
      <c r="A145" s="234" t="str">
        <f>'CÁLCULO INDEXACIÓN MULTIPLE'!B57</f>
        <v>4º PORTE A INDEXAR</v>
      </c>
      <c r="B145" s="234"/>
      <c r="C145" s="234"/>
      <c r="D145" s="234"/>
    </row>
    <row r="146" spans="1:4" ht="15" thickBot="1" x14ac:dyDescent="0.35">
      <c r="A146" s="235"/>
      <c r="B146" s="235"/>
      <c r="C146" s="235"/>
      <c r="D146" s="235"/>
    </row>
    <row r="147" spans="1:4" ht="14.4" customHeight="1" x14ac:dyDescent="0.3">
      <c r="A147" s="213" t="str">
        <f>A71</f>
        <v>CÁLCULO INDEXACIÓN
LEY 15/20029 Y ORDEN FOM/1882/2012
VEHÍCULOS +20 Tm</v>
      </c>
      <c r="B147" s="214"/>
      <c r="C147" s="215"/>
      <c r="D147" s="222" t="s">
        <v>41</v>
      </c>
    </row>
    <row r="148" spans="1:4" ht="14.4" customHeight="1" x14ac:dyDescent="0.3">
      <c r="A148" s="216"/>
      <c r="B148" s="217"/>
      <c r="C148" s="218"/>
      <c r="D148" s="223"/>
    </row>
    <row r="149" spans="1:4" ht="56.4" customHeight="1" thickBot="1" x14ac:dyDescent="0.35">
      <c r="A149" s="219"/>
      <c r="B149" s="220"/>
      <c r="C149" s="221"/>
      <c r="D149" s="224"/>
    </row>
    <row r="150" spans="1:4" x14ac:dyDescent="0.3">
      <c r="A150" s="207" t="s">
        <v>79</v>
      </c>
      <c r="B150" s="208"/>
      <c r="C150" s="136">
        <f>$B$1+'CÁLCULO INDEXACIÓN MULTIPLE'!$G$9</f>
        <v>1.14201</v>
      </c>
      <c r="D150" s="49">
        <f>C150</f>
        <v>1.14201</v>
      </c>
    </row>
    <row r="151" spans="1:4" x14ac:dyDescent="0.3">
      <c r="A151" s="209" t="s">
        <v>80</v>
      </c>
      <c r="B151" s="209"/>
      <c r="C151" s="117">
        <f>$B$2+'CÁLCULO INDEXACIÓN MULTIPLE'!$G$9</f>
        <v>1.7134100000000001</v>
      </c>
      <c r="D151" s="15">
        <f>C151</f>
        <v>1.7134100000000001</v>
      </c>
    </row>
    <row r="152" spans="1:4" x14ac:dyDescent="0.3">
      <c r="A152" s="210" t="s">
        <v>40</v>
      </c>
      <c r="B152" s="211"/>
      <c r="C152" s="93">
        <f>$C$38</f>
        <v>0.4</v>
      </c>
      <c r="D152" s="48">
        <v>0.3</v>
      </c>
    </row>
    <row r="153" spans="1:4" ht="18" x14ac:dyDescent="0.35">
      <c r="A153" s="206" t="s">
        <v>26</v>
      </c>
      <c r="B153" s="206"/>
      <c r="C153" s="137">
        <f>(((C151*100)/C150)/100)-1</f>
        <v>0.50034588138457647</v>
      </c>
      <c r="D153" s="4">
        <f>C153</f>
        <v>0.50034588138457647</v>
      </c>
    </row>
    <row r="154" spans="1:4" ht="18" x14ac:dyDescent="0.35">
      <c r="A154" s="212" t="s">
        <v>29</v>
      </c>
      <c r="B154" s="212"/>
      <c r="C154" s="138">
        <f>C153*C152</f>
        <v>0.20013835255383061</v>
      </c>
      <c r="D154" s="5">
        <f>D153*D152</f>
        <v>0.15010376441537293</v>
      </c>
    </row>
    <row r="155" spans="1:4" ht="18" x14ac:dyDescent="0.35">
      <c r="A155" s="202" t="s">
        <v>30</v>
      </c>
      <c r="B155" s="202"/>
      <c r="C155" s="56">
        <f>'CÁLCULO INDEXACIÓN MULTIPLE'!D57</f>
        <v>10000</v>
      </c>
      <c r="D155" s="56">
        <f>'CÁLCULO INDEXACIÓN MULTIPLE'!D45</f>
        <v>8000</v>
      </c>
    </row>
    <row r="156" spans="1:4" ht="18" x14ac:dyDescent="0.35">
      <c r="A156" s="205" t="s">
        <v>31</v>
      </c>
      <c r="B156" s="205"/>
      <c r="C156" s="139">
        <f>C155*(1+(C154))</f>
        <v>12001.383525538306</v>
      </c>
      <c r="D156" s="20">
        <f>D155*(1+(D154))</f>
        <v>9200.8301153229822</v>
      </c>
    </row>
    <row r="157" spans="1:4" ht="18" x14ac:dyDescent="0.35">
      <c r="A157" s="206" t="s">
        <v>45</v>
      </c>
      <c r="B157" s="206"/>
      <c r="C157" s="140">
        <f>C156-C155</f>
        <v>2001.3835255383055</v>
      </c>
      <c r="D157" s="21">
        <f>D156-D155</f>
        <v>1200.8301153229822</v>
      </c>
    </row>
    <row r="158" spans="1:4" ht="15" thickBot="1" x14ac:dyDescent="0.35">
      <c r="A158" s="115"/>
      <c r="B158" s="115"/>
      <c r="C158" s="115"/>
      <c r="D158" s="14"/>
    </row>
    <row r="159" spans="1:4" ht="14.4" customHeight="1" x14ac:dyDescent="0.3">
      <c r="A159" s="225" t="s">
        <v>82</v>
      </c>
      <c r="B159" s="226"/>
      <c r="C159" s="227"/>
      <c r="D159" s="222" t="s">
        <v>42</v>
      </c>
    </row>
    <row r="160" spans="1:4" ht="14.4" customHeight="1" x14ac:dyDescent="0.3">
      <c r="A160" s="228"/>
      <c r="B160" s="229"/>
      <c r="C160" s="230"/>
      <c r="D160" s="223"/>
    </row>
    <row r="161" spans="1:4" ht="51.6" customHeight="1" thickBot="1" x14ac:dyDescent="0.35">
      <c r="A161" s="231"/>
      <c r="B161" s="232"/>
      <c r="C161" s="233"/>
      <c r="D161" s="224"/>
    </row>
    <row r="162" spans="1:4" x14ac:dyDescent="0.3">
      <c r="A162" s="207" t="s">
        <v>79</v>
      </c>
      <c r="B162" s="208"/>
      <c r="C162" s="136">
        <f>$B$1+'CÁLCULO INDEXACIÓN MULTIPLE'!$G$9</f>
        <v>1.14201</v>
      </c>
      <c r="D162" s="13">
        <f>C162</f>
        <v>1.14201</v>
      </c>
    </row>
    <row r="163" spans="1:4" x14ac:dyDescent="0.3">
      <c r="A163" s="209" t="s">
        <v>80</v>
      </c>
      <c r="B163" s="209"/>
      <c r="C163" s="117">
        <f>$B$2+'CÁLCULO INDEXACIÓN MULTIPLE'!$G$9</f>
        <v>1.7134100000000001</v>
      </c>
      <c r="D163" s="15">
        <f>C163</f>
        <v>1.7134100000000001</v>
      </c>
    </row>
    <row r="164" spans="1:4" x14ac:dyDescent="0.3">
      <c r="A164" s="210" t="s">
        <v>40</v>
      </c>
      <c r="B164" s="211"/>
      <c r="C164" s="93">
        <f>$C$50</f>
        <v>0.3</v>
      </c>
      <c r="D164" s="48">
        <v>0.2</v>
      </c>
    </row>
    <row r="165" spans="1:4" ht="18" x14ac:dyDescent="0.35">
      <c r="A165" s="206" t="s">
        <v>26</v>
      </c>
      <c r="B165" s="206"/>
      <c r="C165" s="137">
        <f>(((C163*100)/C162)/100)-1</f>
        <v>0.50034588138457647</v>
      </c>
      <c r="D165" s="4">
        <f>C165</f>
        <v>0.50034588138457647</v>
      </c>
    </row>
    <row r="166" spans="1:4" ht="18" x14ac:dyDescent="0.35">
      <c r="A166" s="212" t="s">
        <v>29</v>
      </c>
      <c r="B166" s="212"/>
      <c r="C166" s="138">
        <f>C165*C164</f>
        <v>0.15010376441537293</v>
      </c>
      <c r="D166" s="5">
        <f>D165*D164</f>
        <v>0.10006917627691531</v>
      </c>
    </row>
    <row r="167" spans="1:4" ht="18" x14ac:dyDescent="0.35">
      <c r="A167" s="202" t="s">
        <v>30</v>
      </c>
      <c r="B167" s="202"/>
      <c r="C167" s="56">
        <f>C155</f>
        <v>10000</v>
      </c>
      <c r="D167" s="56">
        <f>D155</f>
        <v>8000</v>
      </c>
    </row>
    <row r="168" spans="1:4" ht="18" x14ac:dyDescent="0.35">
      <c r="A168" s="205" t="s">
        <v>31</v>
      </c>
      <c r="B168" s="205"/>
      <c r="C168" s="139">
        <f>C167*(1+(C166))</f>
        <v>11501.037644153728</v>
      </c>
      <c r="D168" s="20">
        <f>D167*(1+(D166))</f>
        <v>8800.5534102153215</v>
      </c>
    </row>
    <row r="169" spans="1:4" ht="18" x14ac:dyDescent="0.35">
      <c r="A169" s="206" t="s">
        <v>45</v>
      </c>
      <c r="B169" s="206"/>
      <c r="C169" s="140">
        <f>C168-C167</f>
        <v>1501.0376441537283</v>
      </c>
      <c r="D169" s="21">
        <f>D168-D167</f>
        <v>800.55341021532149</v>
      </c>
    </row>
    <row r="170" spans="1:4" ht="15" thickBot="1" x14ac:dyDescent="0.35">
      <c r="A170" s="115"/>
      <c r="B170" s="115"/>
      <c r="C170" s="115"/>
      <c r="D170" s="14"/>
    </row>
    <row r="171" spans="1:4" ht="14.4" customHeight="1" x14ac:dyDescent="0.3">
      <c r="A171" s="213" t="s">
        <v>83</v>
      </c>
      <c r="B171" s="214"/>
      <c r="C171" s="215"/>
      <c r="D171" s="222" t="s">
        <v>43</v>
      </c>
    </row>
    <row r="172" spans="1:4" ht="14.4" customHeight="1" x14ac:dyDescent="0.3">
      <c r="A172" s="216"/>
      <c r="B172" s="217"/>
      <c r="C172" s="218"/>
      <c r="D172" s="223"/>
    </row>
    <row r="173" spans="1:4" ht="44.4" customHeight="1" thickBot="1" x14ac:dyDescent="0.35">
      <c r="A173" s="219"/>
      <c r="B173" s="220"/>
      <c r="C173" s="221"/>
      <c r="D173" s="224"/>
    </row>
    <row r="174" spans="1:4" x14ac:dyDescent="0.3">
      <c r="A174" s="207" t="s">
        <v>79</v>
      </c>
      <c r="B174" s="208"/>
      <c r="C174" s="136">
        <f>$B$1+'CÁLCULO INDEXACIÓN MULTIPLE'!$G$9</f>
        <v>1.14201</v>
      </c>
      <c r="D174" s="13">
        <f>C174</f>
        <v>1.14201</v>
      </c>
    </row>
    <row r="175" spans="1:4" x14ac:dyDescent="0.3">
      <c r="A175" s="209" t="s">
        <v>80</v>
      </c>
      <c r="B175" s="209"/>
      <c r="C175" s="117">
        <f>$B$2+'CÁLCULO INDEXACIÓN MULTIPLE'!$G$9</f>
        <v>1.7134100000000001</v>
      </c>
      <c r="D175" s="15">
        <f>C175</f>
        <v>1.7134100000000001</v>
      </c>
    </row>
    <row r="176" spans="1:4" x14ac:dyDescent="0.3">
      <c r="A176" s="210" t="s">
        <v>40</v>
      </c>
      <c r="B176" s="211"/>
      <c r="C176" s="93">
        <f>$C$62</f>
        <v>0.2</v>
      </c>
      <c r="D176" s="48">
        <v>0.1</v>
      </c>
    </row>
    <row r="177" spans="1:4" ht="18" x14ac:dyDescent="0.35">
      <c r="A177" s="206" t="s">
        <v>26</v>
      </c>
      <c r="B177" s="206"/>
      <c r="C177" s="137">
        <f>(((C175*100)/C174)/100)-1</f>
        <v>0.50034588138457647</v>
      </c>
      <c r="D177" s="4">
        <f>C177</f>
        <v>0.50034588138457647</v>
      </c>
    </row>
    <row r="178" spans="1:4" ht="18" x14ac:dyDescent="0.35">
      <c r="A178" s="212" t="s">
        <v>29</v>
      </c>
      <c r="B178" s="212"/>
      <c r="C178" s="138">
        <f>C177*C176</f>
        <v>0.10006917627691531</v>
      </c>
      <c r="D178" s="5">
        <f>D177*D176</f>
        <v>5.0034588138457653E-2</v>
      </c>
    </row>
    <row r="179" spans="1:4" ht="18" x14ac:dyDescent="0.35">
      <c r="A179" s="202" t="s">
        <v>30</v>
      </c>
      <c r="B179" s="202"/>
      <c r="C179" s="56">
        <f>C155</f>
        <v>10000</v>
      </c>
      <c r="D179" s="56">
        <f>D155</f>
        <v>8000</v>
      </c>
    </row>
    <row r="180" spans="1:4" ht="18" x14ac:dyDescent="0.35">
      <c r="A180" s="205" t="s">
        <v>31</v>
      </c>
      <c r="B180" s="205"/>
      <c r="C180" s="139">
        <f>C179*(1+(C178))</f>
        <v>11000.691762769153</v>
      </c>
      <c r="D180" s="20">
        <f>D179*(1+(D178))</f>
        <v>8400.2767051076607</v>
      </c>
    </row>
    <row r="181" spans="1:4" ht="18" x14ac:dyDescent="0.35">
      <c r="A181" s="206" t="s">
        <v>45</v>
      </c>
      <c r="B181" s="206"/>
      <c r="C181" s="140">
        <f>C180-C179</f>
        <v>1000.6917627691528</v>
      </c>
      <c r="D181" s="21">
        <f>D180-D179</f>
        <v>400.27670510766075</v>
      </c>
    </row>
    <row r="183" spans="1:4" x14ac:dyDescent="0.3">
      <c r="A183" s="234" t="str">
        <f>'CÁLCULO INDEXACIÓN MULTIPLE'!B58</f>
        <v>5º PORTE A INDEXAR</v>
      </c>
      <c r="B183" s="234"/>
      <c r="C183" s="234"/>
      <c r="D183" s="234"/>
    </row>
    <row r="184" spans="1:4" ht="15" thickBot="1" x14ac:dyDescent="0.35">
      <c r="A184" s="235"/>
      <c r="B184" s="235"/>
      <c r="C184" s="235"/>
      <c r="D184" s="235"/>
    </row>
    <row r="185" spans="1:4" ht="14.4" customHeight="1" x14ac:dyDescent="0.3">
      <c r="A185" s="213" t="str">
        <f>A109</f>
        <v>CÁLCULO INDEXACIÓN
LEY 15/20029 Y ORDEN FOM/1882/2012
VEHÍCULOS +20 Tm</v>
      </c>
      <c r="B185" s="214"/>
      <c r="C185" s="215"/>
      <c r="D185" s="222" t="s">
        <v>41</v>
      </c>
    </row>
    <row r="186" spans="1:4" ht="14.4" customHeight="1" x14ac:dyDescent="0.3">
      <c r="A186" s="216"/>
      <c r="B186" s="217"/>
      <c r="C186" s="218"/>
      <c r="D186" s="223"/>
    </row>
    <row r="187" spans="1:4" ht="52.2" customHeight="1" thickBot="1" x14ac:dyDescent="0.35">
      <c r="A187" s="219"/>
      <c r="B187" s="220"/>
      <c r="C187" s="221"/>
      <c r="D187" s="224"/>
    </row>
    <row r="188" spans="1:4" x14ac:dyDescent="0.3">
      <c r="A188" s="207" t="s">
        <v>79</v>
      </c>
      <c r="B188" s="208"/>
      <c r="C188" s="136">
        <f>$B$1+'CÁLCULO INDEXACIÓN MULTIPLE'!$G$9</f>
        <v>1.14201</v>
      </c>
      <c r="D188" s="49">
        <f>C188</f>
        <v>1.14201</v>
      </c>
    </row>
    <row r="189" spans="1:4" x14ac:dyDescent="0.3">
      <c r="A189" s="209" t="s">
        <v>80</v>
      </c>
      <c r="B189" s="209"/>
      <c r="C189" s="117">
        <f>$B$2+'CÁLCULO INDEXACIÓN MULTIPLE'!$G$9</f>
        <v>1.7134100000000001</v>
      </c>
      <c r="D189" s="15">
        <f>C189</f>
        <v>1.7134100000000001</v>
      </c>
    </row>
    <row r="190" spans="1:4" x14ac:dyDescent="0.3">
      <c r="A190" s="210" t="s">
        <v>40</v>
      </c>
      <c r="B190" s="211"/>
      <c r="C190" s="93">
        <f>$C$38</f>
        <v>0.4</v>
      </c>
      <c r="D190" s="48">
        <v>0.3</v>
      </c>
    </row>
    <row r="191" spans="1:4" ht="18" x14ac:dyDescent="0.35">
      <c r="A191" s="206" t="s">
        <v>26</v>
      </c>
      <c r="B191" s="206"/>
      <c r="C191" s="137">
        <f>(((C189*100)/C188)/100)-1</f>
        <v>0.50034588138457647</v>
      </c>
      <c r="D191" s="4">
        <f>C191</f>
        <v>0.50034588138457647</v>
      </c>
    </row>
    <row r="192" spans="1:4" ht="18" x14ac:dyDescent="0.35">
      <c r="A192" s="212" t="s">
        <v>29</v>
      </c>
      <c r="B192" s="212"/>
      <c r="C192" s="138">
        <f>C191*C190</f>
        <v>0.20013835255383061</v>
      </c>
      <c r="D192" s="5">
        <f>D191*D190</f>
        <v>0.15010376441537293</v>
      </c>
    </row>
    <row r="193" spans="1:4" ht="18" x14ac:dyDescent="0.35">
      <c r="A193" s="202" t="s">
        <v>30</v>
      </c>
      <c r="B193" s="202"/>
      <c r="C193" s="56">
        <f>'CÁLCULO INDEXACIÓN MULTIPLE'!D58</f>
        <v>10000</v>
      </c>
      <c r="D193" s="56">
        <f>'CÁLCULO INDEXACIÓN MULTIPLE'!D46</f>
        <v>8000</v>
      </c>
    </row>
    <row r="194" spans="1:4" ht="18" x14ac:dyDescent="0.35">
      <c r="A194" s="205" t="s">
        <v>31</v>
      </c>
      <c r="B194" s="205"/>
      <c r="C194" s="139">
        <f>C193*(1+(C192))</f>
        <v>12001.383525538306</v>
      </c>
      <c r="D194" s="20">
        <f>D193*(1+(D192))</f>
        <v>9200.8301153229822</v>
      </c>
    </row>
    <row r="195" spans="1:4" ht="18" x14ac:dyDescent="0.35">
      <c r="A195" s="206" t="s">
        <v>45</v>
      </c>
      <c r="B195" s="206"/>
      <c r="C195" s="140">
        <f>C194-C193</f>
        <v>2001.3835255383055</v>
      </c>
      <c r="D195" s="21">
        <f>D194-D193</f>
        <v>1200.8301153229822</v>
      </c>
    </row>
    <row r="196" spans="1:4" ht="15" thickBot="1" x14ac:dyDescent="0.35">
      <c r="A196" s="115"/>
      <c r="B196" s="115"/>
      <c r="C196" s="115"/>
      <c r="D196" s="14"/>
    </row>
    <row r="197" spans="1:4" ht="14.4" customHeight="1" x14ac:dyDescent="0.3">
      <c r="A197" s="225" t="s">
        <v>82</v>
      </c>
      <c r="B197" s="226"/>
      <c r="C197" s="227"/>
      <c r="D197" s="222" t="s">
        <v>42</v>
      </c>
    </row>
    <row r="198" spans="1:4" ht="14.4" customHeight="1" x14ac:dyDescent="0.3">
      <c r="A198" s="228"/>
      <c r="B198" s="229"/>
      <c r="C198" s="230"/>
      <c r="D198" s="223"/>
    </row>
    <row r="199" spans="1:4" ht="51" customHeight="1" thickBot="1" x14ac:dyDescent="0.35">
      <c r="A199" s="231"/>
      <c r="B199" s="232"/>
      <c r="C199" s="233"/>
      <c r="D199" s="224"/>
    </row>
    <row r="200" spans="1:4" x14ac:dyDescent="0.3">
      <c r="A200" s="207" t="s">
        <v>79</v>
      </c>
      <c r="B200" s="208"/>
      <c r="C200" s="136">
        <f>$B$1+'CÁLCULO INDEXACIÓN MULTIPLE'!$G$9</f>
        <v>1.14201</v>
      </c>
      <c r="D200" s="13">
        <f>C200</f>
        <v>1.14201</v>
      </c>
    </row>
    <row r="201" spans="1:4" x14ac:dyDescent="0.3">
      <c r="A201" s="209" t="s">
        <v>80</v>
      </c>
      <c r="B201" s="209"/>
      <c r="C201" s="117">
        <f>$B$2+'CÁLCULO INDEXACIÓN MULTIPLE'!$G$9</f>
        <v>1.7134100000000001</v>
      </c>
      <c r="D201" s="15">
        <f>C201</f>
        <v>1.7134100000000001</v>
      </c>
    </row>
    <row r="202" spans="1:4" x14ac:dyDescent="0.3">
      <c r="A202" s="210" t="s">
        <v>40</v>
      </c>
      <c r="B202" s="211"/>
      <c r="C202" s="93">
        <f>$C$50</f>
        <v>0.3</v>
      </c>
      <c r="D202" s="48">
        <v>0.2</v>
      </c>
    </row>
    <row r="203" spans="1:4" ht="18" x14ac:dyDescent="0.35">
      <c r="A203" s="206" t="s">
        <v>26</v>
      </c>
      <c r="B203" s="206"/>
      <c r="C203" s="137">
        <f>(((C201*100)/C200)/100)-1</f>
        <v>0.50034588138457647</v>
      </c>
      <c r="D203" s="4">
        <f>C203</f>
        <v>0.50034588138457647</v>
      </c>
    </row>
    <row r="204" spans="1:4" ht="18" x14ac:dyDescent="0.35">
      <c r="A204" s="212" t="s">
        <v>29</v>
      </c>
      <c r="B204" s="212"/>
      <c r="C204" s="138">
        <f>C203*C202</f>
        <v>0.15010376441537293</v>
      </c>
      <c r="D204" s="5">
        <f>D203*D202</f>
        <v>0.10006917627691531</v>
      </c>
    </row>
    <row r="205" spans="1:4" ht="18" x14ac:dyDescent="0.35">
      <c r="A205" s="202" t="s">
        <v>30</v>
      </c>
      <c r="B205" s="202"/>
      <c r="C205" s="56">
        <f>C193</f>
        <v>10000</v>
      </c>
      <c r="D205" s="56">
        <f>D193</f>
        <v>8000</v>
      </c>
    </row>
    <row r="206" spans="1:4" ht="18" x14ac:dyDescent="0.35">
      <c r="A206" s="205" t="s">
        <v>31</v>
      </c>
      <c r="B206" s="205"/>
      <c r="C206" s="139">
        <f>C205*(1+(C204))</f>
        <v>11501.037644153728</v>
      </c>
      <c r="D206" s="20">
        <f>D205*(1+(D204))</f>
        <v>8800.5534102153215</v>
      </c>
    </row>
    <row r="207" spans="1:4" ht="18" x14ac:dyDescent="0.35">
      <c r="A207" s="206" t="s">
        <v>45</v>
      </c>
      <c r="B207" s="206"/>
      <c r="C207" s="140">
        <f>C206-C205</f>
        <v>1501.0376441537283</v>
      </c>
      <c r="D207" s="21">
        <f>D206-D205</f>
        <v>800.55341021532149</v>
      </c>
    </row>
    <row r="208" spans="1:4" ht="15" thickBot="1" x14ac:dyDescent="0.35">
      <c r="A208" s="115"/>
      <c r="B208" s="115"/>
      <c r="C208" s="115"/>
      <c r="D208" s="14"/>
    </row>
    <row r="209" spans="1:4" ht="14.4" customHeight="1" x14ac:dyDescent="0.3">
      <c r="A209" s="213" t="s">
        <v>83</v>
      </c>
      <c r="B209" s="214"/>
      <c r="C209" s="215"/>
      <c r="D209" s="222" t="s">
        <v>43</v>
      </c>
    </row>
    <row r="210" spans="1:4" ht="14.4" customHeight="1" x14ac:dyDescent="0.3">
      <c r="A210" s="216"/>
      <c r="B210" s="217"/>
      <c r="C210" s="218"/>
      <c r="D210" s="223"/>
    </row>
    <row r="211" spans="1:4" ht="54" customHeight="1" thickBot="1" x14ac:dyDescent="0.35">
      <c r="A211" s="219"/>
      <c r="B211" s="220"/>
      <c r="C211" s="221"/>
      <c r="D211" s="224"/>
    </row>
    <row r="212" spans="1:4" x14ac:dyDescent="0.3">
      <c r="A212" s="207" t="s">
        <v>79</v>
      </c>
      <c r="B212" s="208"/>
      <c r="C212" s="136">
        <f>$B$1+'CÁLCULO INDEXACIÓN MULTIPLE'!$G$9</f>
        <v>1.14201</v>
      </c>
      <c r="D212" s="13">
        <f>C212</f>
        <v>1.14201</v>
      </c>
    </row>
    <row r="213" spans="1:4" x14ac:dyDescent="0.3">
      <c r="A213" s="209" t="s">
        <v>80</v>
      </c>
      <c r="B213" s="209"/>
      <c r="C213" s="117">
        <f>$B$2+'CÁLCULO INDEXACIÓN MULTIPLE'!$G$9</f>
        <v>1.7134100000000001</v>
      </c>
      <c r="D213" s="15">
        <f>C213</f>
        <v>1.7134100000000001</v>
      </c>
    </row>
    <row r="214" spans="1:4" x14ac:dyDescent="0.3">
      <c r="A214" s="210" t="s">
        <v>40</v>
      </c>
      <c r="B214" s="211"/>
      <c r="C214" s="93">
        <f>$C$62</f>
        <v>0.2</v>
      </c>
      <c r="D214" s="48">
        <v>0.1</v>
      </c>
    </row>
    <row r="215" spans="1:4" ht="18" x14ac:dyDescent="0.35">
      <c r="A215" s="206" t="s">
        <v>26</v>
      </c>
      <c r="B215" s="206"/>
      <c r="C215" s="137">
        <f>(((C213*100)/C212)/100)-1</f>
        <v>0.50034588138457647</v>
      </c>
      <c r="D215" s="4">
        <f>C215</f>
        <v>0.50034588138457647</v>
      </c>
    </row>
    <row r="216" spans="1:4" ht="18" x14ac:dyDescent="0.35">
      <c r="A216" s="212" t="s">
        <v>29</v>
      </c>
      <c r="B216" s="212"/>
      <c r="C216" s="138">
        <f>C215*C214</f>
        <v>0.10006917627691531</v>
      </c>
      <c r="D216" s="5">
        <f>D215*D214</f>
        <v>5.0034588138457653E-2</v>
      </c>
    </row>
    <row r="217" spans="1:4" ht="18" x14ac:dyDescent="0.35">
      <c r="A217" s="202" t="s">
        <v>30</v>
      </c>
      <c r="B217" s="202"/>
      <c r="C217" s="56">
        <f>C193</f>
        <v>10000</v>
      </c>
      <c r="D217" s="56">
        <f>D193</f>
        <v>8000</v>
      </c>
    </row>
    <row r="218" spans="1:4" ht="18" x14ac:dyDescent="0.35">
      <c r="A218" s="205" t="s">
        <v>31</v>
      </c>
      <c r="B218" s="205"/>
      <c r="C218" s="139">
        <f>C217*(1+(C216))</f>
        <v>11000.691762769153</v>
      </c>
      <c r="D218" s="20">
        <f>D217*(1+(D216))</f>
        <v>8400.2767051076607</v>
      </c>
    </row>
    <row r="219" spans="1:4" ht="18" x14ac:dyDescent="0.35">
      <c r="A219" s="206" t="s">
        <v>45</v>
      </c>
      <c r="B219" s="206"/>
      <c r="C219" s="140">
        <f>C218-C217</f>
        <v>1000.6917627691528</v>
      </c>
      <c r="D219" s="21">
        <f>D218-D217</f>
        <v>400.27670510766075</v>
      </c>
    </row>
    <row r="221" spans="1:4" x14ac:dyDescent="0.3">
      <c r="A221" s="234" t="str">
        <f>'CÁLCULO INDEXACIÓN MULTIPLE'!B59</f>
        <v>6º PORTE A INDEXAR</v>
      </c>
      <c r="B221" s="234"/>
      <c r="C221" s="234"/>
      <c r="D221" s="234"/>
    </row>
    <row r="222" spans="1:4" ht="15" thickBot="1" x14ac:dyDescent="0.35">
      <c r="A222" s="235"/>
      <c r="B222" s="235"/>
      <c r="C222" s="235"/>
      <c r="D222" s="235"/>
    </row>
    <row r="223" spans="1:4" ht="14.4" customHeight="1" x14ac:dyDescent="0.3">
      <c r="A223" s="213" t="str">
        <f>A147</f>
        <v>CÁLCULO INDEXACIÓN
LEY 15/20029 Y ORDEN FOM/1882/2012
VEHÍCULOS +20 Tm</v>
      </c>
      <c r="B223" s="214"/>
      <c r="C223" s="215"/>
      <c r="D223" s="222" t="s">
        <v>41</v>
      </c>
    </row>
    <row r="224" spans="1:4" ht="14.4" customHeight="1" x14ac:dyDescent="0.3">
      <c r="A224" s="216"/>
      <c r="B224" s="217"/>
      <c r="C224" s="218"/>
      <c r="D224" s="223"/>
    </row>
    <row r="225" spans="1:4" ht="49.8" customHeight="1" thickBot="1" x14ac:dyDescent="0.35">
      <c r="A225" s="219"/>
      <c r="B225" s="220"/>
      <c r="C225" s="221"/>
      <c r="D225" s="224"/>
    </row>
    <row r="226" spans="1:4" x14ac:dyDescent="0.3">
      <c r="A226" s="207" t="s">
        <v>79</v>
      </c>
      <c r="B226" s="208"/>
      <c r="C226" s="136">
        <f>$B$1+'CÁLCULO INDEXACIÓN MULTIPLE'!$G$9</f>
        <v>1.14201</v>
      </c>
      <c r="D226" s="49">
        <f>C226</f>
        <v>1.14201</v>
      </c>
    </row>
    <row r="227" spans="1:4" x14ac:dyDescent="0.3">
      <c r="A227" s="209" t="s">
        <v>80</v>
      </c>
      <c r="B227" s="209"/>
      <c r="C227" s="117">
        <f>$B$2+'CÁLCULO INDEXACIÓN MULTIPLE'!$G$9</f>
        <v>1.7134100000000001</v>
      </c>
      <c r="D227" s="15">
        <f>C227</f>
        <v>1.7134100000000001</v>
      </c>
    </row>
    <row r="228" spans="1:4" x14ac:dyDescent="0.3">
      <c r="A228" s="210" t="s">
        <v>40</v>
      </c>
      <c r="B228" s="211"/>
      <c r="C228" s="93">
        <f>$C$38</f>
        <v>0.4</v>
      </c>
      <c r="D228" s="48">
        <v>0.3</v>
      </c>
    </row>
    <row r="229" spans="1:4" ht="18" x14ac:dyDescent="0.35">
      <c r="A229" s="206" t="s">
        <v>26</v>
      </c>
      <c r="B229" s="206"/>
      <c r="C229" s="137">
        <f>(((C227*100)/C226)/100)-1</f>
        <v>0.50034588138457647</v>
      </c>
      <c r="D229" s="4">
        <f>C229</f>
        <v>0.50034588138457647</v>
      </c>
    </row>
    <row r="230" spans="1:4" ht="18" x14ac:dyDescent="0.35">
      <c r="A230" s="212" t="s">
        <v>29</v>
      </c>
      <c r="B230" s="212"/>
      <c r="C230" s="138">
        <f>C229*C228</f>
        <v>0.20013835255383061</v>
      </c>
      <c r="D230" s="5">
        <f>D229*D228</f>
        <v>0.15010376441537293</v>
      </c>
    </row>
    <row r="231" spans="1:4" ht="18" x14ac:dyDescent="0.35">
      <c r="A231" s="202" t="s">
        <v>30</v>
      </c>
      <c r="B231" s="202"/>
      <c r="C231" s="56">
        <f>'CÁLCULO INDEXACIÓN MULTIPLE'!D59</f>
        <v>10000</v>
      </c>
      <c r="D231" s="56">
        <f>'CÁLCULO INDEXACIÓN MULTIPLE'!D47</f>
        <v>8000</v>
      </c>
    </row>
    <row r="232" spans="1:4" ht="18" x14ac:dyDescent="0.35">
      <c r="A232" s="205" t="s">
        <v>31</v>
      </c>
      <c r="B232" s="205"/>
      <c r="C232" s="139">
        <f>C231*(1+(C230))</f>
        <v>12001.383525538306</v>
      </c>
      <c r="D232" s="20">
        <f>D231*(1+(D230))</f>
        <v>9200.8301153229822</v>
      </c>
    </row>
    <row r="233" spans="1:4" ht="18" x14ac:dyDescent="0.35">
      <c r="A233" s="206" t="s">
        <v>45</v>
      </c>
      <c r="B233" s="206"/>
      <c r="C233" s="140">
        <f>C232-C231</f>
        <v>2001.3835255383055</v>
      </c>
      <c r="D233" s="21">
        <f>D232-D231</f>
        <v>1200.8301153229822</v>
      </c>
    </row>
    <row r="234" spans="1:4" ht="15" thickBot="1" x14ac:dyDescent="0.35">
      <c r="A234" s="115"/>
      <c r="B234" s="115"/>
      <c r="C234" s="115"/>
      <c r="D234" s="14"/>
    </row>
    <row r="235" spans="1:4" ht="14.4" customHeight="1" x14ac:dyDescent="0.3">
      <c r="A235" s="225" t="s">
        <v>82</v>
      </c>
      <c r="B235" s="226"/>
      <c r="C235" s="227"/>
      <c r="D235" s="222" t="s">
        <v>42</v>
      </c>
    </row>
    <row r="236" spans="1:4" ht="14.4" customHeight="1" x14ac:dyDescent="0.3">
      <c r="A236" s="228"/>
      <c r="B236" s="229"/>
      <c r="C236" s="230"/>
      <c r="D236" s="223"/>
    </row>
    <row r="237" spans="1:4" ht="40.799999999999997" customHeight="1" thickBot="1" x14ac:dyDescent="0.35">
      <c r="A237" s="231"/>
      <c r="B237" s="232"/>
      <c r="C237" s="233"/>
      <c r="D237" s="224"/>
    </row>
    <row r="238" spans="1:4" x14ac:dyDescent="0.3">
      <c r="A238" s="207" t="s">
        <v>79</v>
      </c>
      <c r="B238" s="208"/>
      <c r="C238" s="136">
        <f>$B$1+'CÁLCULO INDEXACIÓN MULTIPLE'!$G$9</f>
        <v>1.14201</v>
      </c>
      <c r="D238" s="13">
        <f>C238</f>
        <v>1.14201</v>
      </c>
    </row>
    <row r="239" spans="1:4" x14ac:dyDescent="0.3">
      <c r="A239" s="209" t="s">
        <v>80</v>
      </c>
      <c r="B239" s="209"/>
      <c r="C239" s="117">
        <f>$B$2+'CÁLCULO INDEXACIÓN MULTIPLE'!$G$9</f>
        <v>1.7134100000000001</v>
      </c>
      <c r="D239" s="15">
        <f>C239</f>
        <v>1.7134100000000001</v>
      </c>
    </row>
    <row r="240" spans="1:4" x14ac:dyDescent="0.3">
      <c r="A240" s="210" t="s">
        <v>40</v>
      </c>
      <c r="B240" s="211"/>
      <c r="C240" s="93">
        <f>$C$50</f>
        <v>0.3</v>
      </c>
      <c r="D240" s="48">
        <v>0.2</v>
      </c>
    </row>
    <row r="241" spans="1:4" ht="18" x14ac:dyDescent="0.35">
      <c r="A241" s="206" t="s">
        <v>26</v>
      </c>
      <c r="B241" s="206"/>
      <c r="C241" s="137">
        <f>(((C239*100)/C238)/100)-1</f>
        <v>0.50034588138457647</v>
      </c>
      <c r="D241" s="4">
        <f>C241</f>
        <v>0.50034588138457647</v>
      </c>
    </row>
    <row r="242" spans="1:4" ht="18" x14ac:dyDescent="0.35">
      <c r="A242" s="212" t="s">
        <v>29</v>
      </c>
      <c r="B242" s="212"/>
      <c r="C242" s="138">
        <f>C241*C240</f>
        <v>0.15010376441537293</v>
      </c>
      <c r="D242" s="5">
        <f>D241*D240</f>
        <v>0.10006917627691531</v>
      </c>
    </row>
    <row r="243" spans="1:4" ht="18" x14ac:dyDescent="0.35">
      <c r="A243" s="202" t="s">
        <v>30</v>
      </c>
      <c r="B243" s="202"/>
      <c r="C243" s="56">
        <f>C231</f>
        <v>10000</v>
      </c>
      <c r="D243" s="56">
        <f>D231</f>
        <v>8000</v>
      </c>
    </row>
    <row r="244" spans="1:4" ht="18" x14ac:dyDescent="0.35">
      <c r="A244" s="205" t="s">
        <v>31</v>
      </c>
      <c r="B244" s="205"/>
      <c r="C244" s="139">
        <f>C243*(1+(C242))</f>
        <v>11501.037644153728</v>
      </c>
      <c r="D244" s="20">
        <f>D243*(1+(D242))</f>
        <v>8800.5534102153215</v>
      </c>
    </row>
    <row r="245" spans="1:4" ht="18" x14ac:dyDescent="0.35">
      <c r="A245" s="206" t="s">
        <v>45</v>
      </c>
      <c r="B245" s="206"/>
      <c r="C245" s="140">
        <f>C244-C243</f>
        <v>1501.0376441537283</v>
      </c>
      <c r="D245" s="21">
        <f>D244-D243</f>
        <v>800.55341021532149</v>
      </c>
    </row>
    <row r="246" spans="1:4" ht="15" thickBot="1" x14ac:dyDescent="0.35">
      <c r="A246" s="115"/>
      <c r="B246" s="115"/>
      <c r="C246" s="115"/>
      <c r="D246" s="14"/>
    </row>
    <row r="247" spans="1:4" ht="14.4" customHeight="1" x14ac:dyDescent="0.3">
      <c r="A247" s="213" t="s">
        <v>83</v>
      </c>
      <c r="B247" s="214"/>
      <c r="C247" s="215"/>
      <c r="D247" s="222" t="s">
        <v>43</v>
      </c>
    </row>
    <row r="248" spans="1:4" ht="14.4" customHeight="1" x14ac:dyDescent="0.3">
      <c r="A248" s="216"/>
      <c r="B248" s="217"/>
      <c r="C248" s="218"/>
      <c r="D248" s="223"/>
    </row>
    <row r="249" spans="1:4" ht="45.6" customHeight="1" thickBot="1" x14ac:dyDescent="0.35">
      <c r="A249" s="219"/>
      <c r="B249" s="220"/>
      <c r="C249" s="221"/>
      <c r="D249" s="224"/>
    </row>
    <row r="250" spans="1:4" x14ac:dyDescent="0.3">
      <c r="A250" s="207" t="s">
        <v>79</v>
      </c>
      <c r="B250" s="208"/>
      <c r="C250" s="136">
        <f>$B$1+'CÁLCULO INDEXACIÓN MULTIPLE'!$G$9</f>
        <v>1.14201</v>
      </c>
      <c r="D250" s="13">
        <f>C250</f>
        <v>1.14201</v>
      </c>
    </row>
    <row r="251" spans="1:4" x14ac:dyDescent="0.3">
      <c r="A251" s="209" t="s">
        <v>80</v>
      </c>
      <c r="B251" s="209"/>
      <c r="C251" s="117">
        <f>$B$2+'CÁLCULO INDEXACIÓN MULTIPLE'!$G$9</f>
        <v>1.7134100000000001</v>
      </c>
      <c r="D251" s="15">
        <f>C251</f>
        <v>1.7134100000000001</v>
      </c>
    </row>
    <row r="252" spans="1:4" x14ac:dyDescent="0.3">
      <c r="A252" s="210" t="s">
        <v>40</v>
      </c>
      <c r="B252" s="211"/>
      <c r="C252" s="93">
        <f>$C$62</f>
        <v>0.2</v>
      </c>
      <c r="D252" s="48">
        <v>0.1</v>
      </c>
    </row>
    <row r="253" spans="1:4" ht="18" x14ac:dyDescent="0.35">
      <c r="A253" s="206" t="s">
        <v>26</v>
      </c>
      <c r="B253" s="206"/>
      <c r="C253" s="137">
        <f>(((C251*100)/C250)/100)-1</f>
        <v>0.50034588138457647</v>
      </c>
      <c r="D253" s="4">
        <f>C253</f>
        <v>0.50034588138457647</v>
      </c>
    </row>
    <row r="254" spans="1:4" ht="18" x14ac:dyDescent="0.35">
      <c r="A254" s="212" t="s">
        <v>29</v>
      </c>
      <c r="B254" s="212"/>
      <c r="C254" s="138">
        <f>C253*C252</f>
        <v>0.10006917627691531</v>
      </c>
      <c r="D254" s="5">
        <f>D253*D252</f>
        <v>5.0034588138457653E-2</v>
      </c>
    </row>
    <row r="255" spans="1:4" ht="18" x14ac:dyDescent="0.35">
      <c r="A255" s="202" t="s">
        <v>30</v>
      </c>
      <c r="B255" s="202"/>
      <c r="C255" s="56">
        <f>C231</f>
        <v>10000</v>
      </c>
      <c r="D255" s="56">
        <f>D231</f>
        <v>8000</v>
      </c>
    </row>
    <row r="256" spans="1:4" ht="18" x14ac:dyDescent="0.35">
      <c r="A256" s="205" t="s">
        <v>31</v>
      </c>
      <c r="B256" s="205"/>
      <c r="C256" s="139">
        <f>C255*(1+(C254))</f>
        <v>11000.691762769153</v>
      </c>
      <c r="D256" s="20">
        <f>D255*(1+(D254))</f>
        <v>8400.2767051076607</v>
      </c>
    </row>
    <row r="257" spans="1:4" ht="18" x14ac:dyDescent="0.35">
      <c r="A257" s="206" t="s">
        <v>45</v>
      </c>
      <c r="B257" s="206"/>
      <c r="C257" s="140">
        <f>C256-C255</f>
        <v>1000.6917627691528</v>
      </c>
      <c r="D257" s="21">
        <f>D256-D255</f>
        <v>400.27670510766075</v>
      </c>
    </row>
    <row r="259" spans="1:4" x14ac:dyDescent="0.3">
      <c r="A259" s="234" t="str">
        <f>'CÁLCULO INDEXACIÓN MULTIPLE'!B60</f>
        <v>7º PORTE A INDEXAR</v>
      </c>
      <c r="B259" s="234"/>
      <c r="C259" s="234"/>
      <c r="D259" s="234"/>
    </row>
    <row r="260" spans="1:4" ht="15" thickBot="1" x14ac:dyDescent="0.35">
      <c r="A260" s="235"/>
      <c r="B260" s="235"/>
      <c r="C260" s="235"/>
      <c r="D260" s="235"/>
    </row>
    <row r="261" spans="1:4" ht="14.4" customHeight="1" x14ac:dyDescent="0.3">
      <c r="A261" s="213" t="str">
        <f>A185</f>
        <v>CÁLCULO INDEXACIÓN
LEY 15/20029 Y ORDEN FOM/1882/2012
VEHÍCULOS +20 Tm</v>
      </c>
      <c r="B261" s="214"/>
      <c r="C261" s="215"/>
      <c r="D261" s="222" t="s">
        <v>41</v>
      </c>
    </row>
    <row r="262" spans="1:4" ht="14.4" customHeight="1" x14ac:dyDescent="0.3">
      <c r="A262" s="216"/>
      <c r="B262" s="217"/>
      <c r="C262" s="218"/>
      <c r="D262" s="223"/>
    </row>
    <row r="263" spans="1:4" ht="42" customHeight="1" thickBot="1" x14ac:dyDescent="0.35">
      <c r="A263" s="219"/>
      <c r="B263" s="220"/>
      <c r="C263" s="221"/>
      <c r="D263" s="224"/>
    </row>
    <row r="264" spans="1:4" x14ac:dyDescent="0.3">
      <c r="A264" s="207" t="s">
        <v>79</v>
      </c>
      <c r="B264" s="208"/>
      <c r="C264" s="136">
        <f>$B$1+'CÁLCULO INDEXACIÓN MULTIPLE'!$G$9</f>
        <v>1.14201</v>
      </c>
      <c r="D264" s="49">
        <f>C264</f>
        <v>1.14201</v>
      </c>
    </row>
    <row r="265" spans="1:4" x14ac:dyDescent="0.3">
      <c r="A265" s="209" t="s">
        <v>80</v>
      </c>
      <c r="B265" s="209"/>
      <c r="C265" s="117">
        <f>$B$2+'CÁLCULO INDEXACIÓN MULTIPLE'!$G$9</f>
        <v>1.7134100000000001</v>
      </c>
      <c r="D265" s="15">
        <f>C265</f>
        <v>1.7134100000000001</v>
      </c>
    </row>
    <row r="266" spans="1:4" x14ac:dyDescent="0.3">
      <c r="A266" s="210" t="s">
        <v>40</v>
      </c>
      <c r="B266" s="211"/>
      <c r="C266" s="93">
        <f>$C$38</f>
        <v>0.4</v>
      </c>
      <c r="D266" s="48">
        <v>0.3</v>
      </c>
    </row>
    <row r="267" spans="1:4" ht="18" x14ac:dyDescent="0.35">
      <c r="A267" s="206" t="s">
        <v>26</v>
      </c>
      <c r="B267" s="206"/>
      <c r="C267" s="137">
        <f>(((C265*100)/C264)/100)-1</f>
        <v>0.50034588138457647</v>
      </c>
      <c r="D267" s="4">
        <f>C267</f>
        <v>0.50034588138457647</v>
      </c>
    </row>
    <row r="268" spans="1:4" ht="18" x14ac:dyDescent="0.35">
      <c r="A268" s="212" t="s">
        <v>29</v>
      </c>
      <c r="B268" s="212"/>
      <c r="C268" s="138">
        <f>C267*C266</f>
        <v>0.20013835255383061</v>
      </c>
      <c r="D268" s="5">
        <f>D267*D266</f>
        <v>0.15010376441537293</v>
      </c>
    </row>
    <row r="269" spans="1:4" ht="18" x14ac:dyDescent="0.35">
      <c r="A269" s="202" t="s">
        <v>30</v>
      </c>
      <c r="B269" s="202"/>
      <c r="C269" s="56">
        <f>'CÁLCULO INDEXACIÓN MULTIPLE'!D60</f>
        <v>10000</v>
      </c>
      <c r="D269" s="56">
        <f>'CÁLCULO INDEXACIÓN MULTIPLE'!D48</f>
        <v>8000</v>
      </c>
    </row>
    <row r="270" spans="1:4" ht="18" x14ac:dyDescent="0.35">
      <c r="A270" s="205" t="s">
        <v>31</v>
      </c>
      <c r="B270" s="205"/>
      <c r="C270" s="139">
        <f>C269*(1+(C268))</f>
        <v>12001.383525538306</v>
      </c>
      <c r="D270" s="20">
        <f>D269*(1+(D268))</f>
        <v>9200.8301153229822</v>
      </c>
    </row>
    <row r="271" spans="1:4" ht="18" x14ac:dyDescent="0.35">
      <c r="A271" s="206" t="s">
        <v>45</v>
      </c>
      <c r="B271" s="206"/>
      <c r="C271" s="140">
        <f>C270-C269</f>
        <v>2001.3835255383055</v>
      </c>
      <c r="D271" s="21">
        <f>D270-D269</f>
        <v>1200.8301153229822</v>
      </c>
    </row>
    <row r="272" spans="1:4" ht="15" thickBot="1" x14ac:dyDescent="0.35">
      <c r="A272" s="115"/>
      <c r="B272" s="115"/>
      <c r="C272" s="115"/>
      <c r="D272" s="14"/>
    </row>
    <row r="273" spans="1:4" ht="14.4" customHeight="1" x14ac:dyDescent="0.3">
      <c r="A273" s="225" t="s">
        <v>82</v>
      </c>
      <c r="B273" s="226"/>
      <c r="C273" s="227"/>
      <c r="D273" s="222" t="s">
        <v>42</v>
      </c>
    </row>
    <row r="274" spans="1:4" ht="14.4" customHeight="1" x14ac:dyDescent="0.3">
      <c r="A274" s="228"/>
      <c r="B274" s="229"/>
      <c r="C274" s="230"/>
      <c r="D274" s="223"/>
    </row>
    <row r="275" spans="1:4" ht="40.799999999999997" customHeight="1" thickBot="1" x14ac:dyDescent="0.35">
      <c r="A275" s="231"/>
      <c r="B275" s="232"/>
      <c r="C275" s="233"/>
      <c r="D275" s="224"/>
    </row>
    <row r="276" spans="1:4" x14ac:dyDescent="0.3">
      <c r="A276" s="207" t="s">
        <v>79</v>
      </c>
      <c r="B276" s="208"/>
      <c r="C276" s="136">
        <f>$B$1+'CÁLCULO INDEXACIÓN MULTIPLE'!$G$9</f>
        <v>1.14201</v>
      </c>
      <c r="D276" s="13">
        <f>C276</f>
        <v>1.14201</v>
      </c>
    </row>
    <row r="277" spans="1:4" x14ac:dyDescent="0.3">
      <c r="A277" s="209" t="s">
        <v>80</v>
      </c>
      <c r="B277" s="209"/>
      <c r="C277" s="117">
        <f>$B$2+'CÁLCULO INDEXACIÓN MULTIPLE'!$G$9</f>
        <v>1.7134100000000001</v>
      </c>
      <c r="D277" s="15">
        <f>C277</f>
        <v>1.7134100000000001</v>
      </c>
    </row>
    <row r="278" spans="1:4" x14ac:dyDescent="0.3">
      <c r="A278" s="210" t="s">
        <v>40</v>
      </c>
      <c r="B278" s="211"/>
      <c r="C278" s="93">
        <f>$C$50</f>
        <v>0.3</v>
      </c>
      <c r="D278" s="48">
        <v>0.2</v>
      </c>
    </row>
    <row r="279" spans="1:4" ht="18" x14ac:dyDescent="0.35">
      <c r="A279" s="206" t="s">
        <v>26</v>
      </c>
      <c r="B279" s="206"/>
      <c r="C279" s="137">
        <f>(((C277*100)/C276)/100)-1</f>
        <v>0.50034588138457647</v>
      </c>
      <c r="D279" s="4">
        <f>C279</f>
        <v>0.50034588138457647</v>
      </c>
    </row>
    <row r="280" spans="1:4" ht="18" x14ac:dyDescent="0.35">
      <c r="A280" s="212" t="s">
        <v>29</v>
      </c>
      <c r="B280" s="212"/>
      <c r="C280" s="138">
        <f>C279*C278</f>
        <v>0.15010376441537293</v>
      </c>
      <c r="D280" s="5">
        <f>D279*D278</f>
        <v>0.10006917627691531</v>
      </c>
    </row>
    <row r="281" spans="1:4" ht="18" x14ac:dyDescent="0.35">
      <c r="A281" s="202" t="s">
        <v>30</v>
      </c>
      <c r="B281" s="202"/>
      <c r="C281" s="56">
        <f>C269</f>
        <v>10000</v>
      </c>
      <c r="D281" s="56">
        <f>D269</f>
        <v>8000</v>
      </c>
    </row>
    <row r="282" spans="1:4" ht="18" x14ac:dyDescent="0.35">
      <c r="A282" s="205" t="s">
        <v>31</v>
      </c>
      <c r="B282" s="205"/>
      <c r="C282" s="139">
        <f>C281*(1+(C280))</f>
        <v>11501.037644153728</v>
      </c>
      <c r="D282" s="20">
        <f>D281*(1+(D280))</f>
        <v>8800.5534102153215</v>
      </c>
    </row>
    <row r="283" spans="1:4" ht="18" x14ac:dyDescent="0.35">
      <c r="A283" s="206" t="s">
        <v>45</v>
      </c>
      <c r="B283" s="206"/>
      <c r="C283" s="140">
        <f>C282-C281</f>
        <v>1501.0376441537283</v>
      </c>
      <c r="D283" s="21">
        <f>D282-D281</f>
        <v>800.55341021532149</v>
      </c>
    </row>
    <row r="284" spans="1:4" ht="15" thickBot="1" x14ac:dyDescent="0.35">
      <c r="A284" s="115"/>
      <c r="B284" s="115"/>
      <c r="C284" s="115"/>
      <c r="D284" s="14"/>
    </row>
    <row r="285" spans="1:4" ht="14.4" customHeight="1" x14ac:dyDescent="0.3">
      <c r="A285" s="213" t="s">
        <v>83</v>
      </c>
      <c r="B285" s="214"/>
      <c r="C285" s="215"/>
      <c r="D285" s="222" t="s">
        <v>43</v>
      </c>
    </row>
    <row r="286" spans="1:4" ht="14.4" customHeight="1" x14ac:dyDescent="0.3">
      <c r="A286" s="216"/>
      <c r="B286" s="217"/>
      <c r="C286" s="218"/>
      <c r="D286" s="223"/>
    </row>
    <row r="287" spans="1:4" ht="51" customHeight="1" thickBot="1" x14ac:dyDescent="0.35">
      <c r="A287" s="219"/>
      <c r="B287" s="220"/>
      <c r="C287" s="221"/>
      <c r="D287" s="224"/>
    </row>
    <row r="288" spans="1:4" x14ac:dyDescent="0.3">
      <c r="A288" s="207" t="s">
        <v>79</v>
      </c>
      <c r="B288" s="208"/>
      <c r="C288" s="136">
        <f>$B$1+'CÁLCULO INDEXACIÓN MULTIPLE'!$G$9</f>
        <v>1.14201</v>
      </c>
      <c r="D288" s="13">
        <f>C288</f>
        <v>1.14201</v>
      </c>
    </row>
    <row r="289" spans="1:4" x14ac:dyDescent="0.3">
      <c r="A289" s="209" t="s">
        <v>80</v>
      </c>
      <c r="B289" s="209"/>
      <c r="C289" s="117">
        <f>$B$2+'CÁLCULO INDEXACIÓN MULTIPLE'!$G$9</f>
        <v>1.7134100000000001</v>
      </c>
      <c r="D289" s="15">
        <f>C289</f>
        <v>1.7134100000000001</v>
      </c>
    </row>
    <row r="290" spans="1:4" x14ac:dyDescent="0.3">
      <c r="A290" s="210" t="s">
        <v>40</v>
      </c>
      <c r="B290" s="211"/>
      <c r="C290" s="93">
        <f>$C$62</f>
        <v>0.2</v>
      </c>
      <c r="D290" s="48">
        <v>0.1</v>
      </c>
    </row>
    <row r="291" spans="1:4" ht="18" x14ac:dyDescent="0.35">
      <c r="A291" s="206" t="s">
        <v>26</v>
      </c>
      <c r="B291" s="206"/>
      <c r="C291" s="137">
        <f>(((C289*100)/C288)/100)-1</f>
        <v>0.50034588138457647</v>
      </c>
      <c r="D291" s="4">
        <f>C291</f>
        <v>0.50034588138457647</v>
      </c>
    </row>
    <row r="292" spans="1:4" ht="18" x14ac:dyDescent="0.35">
      <c r="A292" s="212" t="s">
        <v>29</v>
      </c>
      <c r="B292" s="212"/>
      <c r="C292" s="138">
        <f>C291*C290</f>
        <v>0.10006917627691531</v>
      </c>
      <c r="D292" s="5">
        <f>D291*D290</f>
        <v>5.0034588138457653E-2</v>
      </c>
    </row>
    <row r="293" spans="1:4" ht="18" x14ac:dyDescent="0.35">
      <c r="A293" s="202" t="s">
        <v>30</v>
      </c>
      <c r="B293" s="202"/>
      <c r="C293" s="56">
        <f>C269</f>
        <v>10000</v>
      </c>
      <c r="D293" s="56">
        <f>D269</f>
        <v>8000</v>
      </c>
    </row>
    <row r="294" spans="1:4" ht="18" x14ac:dyDescent="0.35">
      <c r="A294" s="205" t="s">
        <v>31</v>
      </c>
      <c r="B294" s="205"/>
      <c r="C294" s="139">
        <f>C293*(1+(C292))</f>
        <v>11000.691762769153</v>
      </c>
      <c r="D294" s="20">
        <f>D293*(1+(D292))</f>
        <v>8400.2767051076607</v>
      </c>
    </row>
    <row r="295" spans="1:4" ht="18" x14ac:dyDescent="0.35">
      <c r="A295" s="206" t="s">
        <v>45</v>
      </c>
      <c r="B295" s="206"/>
      <c r="C295" s="140">
        <f>C294-C293</f>
        <v>1000.6917627691528</v>
      </c>
      <c r="D295" s="21">
        <f>D294-D293</f>
        <v>400.27670510766075</v>
      </c>
    </row>
    <row r="297" spans="1:4" x14ac:dyDescent="0.3">
      <c r="A297" s="234" t="str">
        <f>'CÁLCULO INDEXACIÓN MULTIPLE'!B61</f>
        <v>8º PORTE A INDEXAR</v>
      </c>
      <c r="B297" s="234"/>
      <c r="C297" s="234"/>
      <c r="D297" s="234"/>
    </row>
    <row r="298" spans="1:4" ht="15" thickBot="1" x14ac:dyDescent="0.35">
      <c r="A298" s="235"/>
      <c r="B298" s="235"/>
      <c r="C298" s="235"/>
      <c r="D298" s="235"/>
    </row>
    <row r="299" spans="1:4" ht="14.4" customHeight="1" x14ac:dyDescent="0.3">
      <c r="A299" s="213" t="str">
        <f>A223</f>
        <v>CÁLCULO INDEXACIÓN
LEY 15/20029 Y ORDEN FOM/1882/2012
VEHÍCULOS +20 Tm</v>
      </c>
      <c r="B299" s="214"/>
      <c r="C299" s="215"/>
      <c r="D299" s="222" t="s">
        <v>41</v>
      </c>
    </row>
    <row r="300" spans="1:4" ht="14.4" customHeight="1" x14ac:dyDescent="0.3">
      <c r="A300" s="216"/>
      <c r="B300" s="217"/>
      <c r="C300" s="218"/>
      <c r="D300" s="223"/>
    </row>
    <row r="301" spans="1:4" ht="41.4" customHeight="1" thickBot="1" x14ac:dyDescent="0.35">
      <c r="A301" s="219"/>
      <c r="B301" s="220"/>
      <c r="C301" s="221"/>
      <c r="D301" s="224"/>
    </row>
    <row r="302" spans="1:4" x14ac:dyDescent="0.3">
      <c r="A302" s="207" t="s">
        <v>79</v>
      </c>
      <c r="B302" s="208"/>
      <c r="C302" s="136">
        <f>$B$1+'CÁLCULO INDEXACIÓN MULTIPLE'!$G$9</f>
        <v>1.14201</v>
      </c>
      <c r="D302" s="49">
        <f>C302</f>
        <v>1.14201</v>
      </c>
    </row>
    <row r="303" spans="1:4" x14ac:dyDescent="0.3">
      <c r="A303" s="209" t="s">
        <v>80</v>
      </c>
      <c r="B303" s="209"/>
      <c r="C303" s="117">
        <f>$B$2+'CÁLCULO INDEXACIÓN MULTIPLE'!$G$9</f>
        <v>1.7134100000000001</v>
      </c>
      <c r="D303" s="15">
        <f>C303</f>
        <v>1.7134100000000001</v>
      </c>
    </row>
    <row r="304" spans="1:4" x14ac:dyDescent="0.3">
      <c r="A304" s="210" t="s">
        <v>40</v>
      </c>
      <c r="B304" s="211"/>
      <c r="C304" s="93">
        <f>$C$50</f>
        <v>0.3</v>
      </c>
      <c r="D304" s="48">
        <v>0.3</v>
      </c>
    </row>
    <row r="305" spans="1:4" ht="18" x14ac:dyDescent="0.35">
      <c r="A305" s="206" t="s">
        <v>26</v>
      </c>
      <c r="B305" s="206"/>
      <c r="C305" s="137">
        <f>(((C303*100)/C302)/100)-1</f>
        <v>0.50034588138457647</v>
      </c>
      <c r="D305" s="4">
        <f>C305</f>
        <v>0.50034588138457647</v>
      </c>
    </row>
    <row r="306" spans="1:4" ht="18" x14ac:dyDescent="0.35">
      <c r="A306" s="212" t="s">
        <v>29</v>
      </c>
      <c r="B306" s="212"/>
      <c r="C306" s="138">
        <f>C305*C304</f>
        <v>0.15010376441537293</v>
      </c>
      <c r="D306" s="5">
        <f>D305*D304</f>
        <v>0.15010376441537293</v>
      </c>
    </row>
    <row r="307" spans="1:4" ht="18" x14ac:dyDescent="0.35">
      <c r="A307" s="202" t="s">
        <v>30</v>
      </c>
      <c r="B307" s="202"/>
      <c r="C307" s="56">
        <f>'CÁLCULO INDEXACIÓN MULTIPLE'!D61</f>
        <v>10000</v>
      </c>
      <c r="D307" s="56">
        <f>'CÁLCULO INDEXACIÓN MULTIPLE'!D49</f>
        <v>8000</v>
      </c>
    </row>
    <row r="308" spans="1:4" ht="18" x14ac:dyDescent="0.35">
      <c r="A308" s="205" t="s">
        <v>31</v>
      </c>
      <c r="B308" s="205"/>
      <c r="C308" s="139">
        <f>C307*(1+(C306))</f>
        <v>11501.037644153728</v>
      </c>
      <c r="D308" s="20">
        <f>D307*(1+(D306))</f>
        <v>9200.8301153229822</v>
      </c>
    </row>
    <row r="309" spans="1:4" ht="18" x14ac:dyDescent="0.35">
      <c r="A309" s="206" t="s">
        <v>45</v>
      </c>
      <c r="B309" s="206"/>
      <c r="C309" s="140">
        <f>C308-C307</f>
        <v>1501.0376441537283</v>
      </c>
      <c r="D309" s="21">
        <f>D308-D307</f>
        <v>1200.8301153229822</v>
      </c>
    </row>
    <row r="310" spans="1:4" ht="15" thickBot="1" x14ac:dyDescent="0.35">
      <c r="A310" s="115"/>
      <c r="B310" s="115"/>
      <c r="C310" s="115"/>
      <c r="D310" s="14"/>
    </row>
    <row r="311" spans="1:4" ht="14.4" customHeight="1" x14ac:dyDescent="0.3">
      <c r="A311" s="225" t="s">
        <v>82</v>
      </c>
      <c r="B311" s="226"/>
      <c r="C311" s="227"/>
      <c r="D311" s="222" t="s">
        <v>42</v>
      </c>
    </row>
    <row r="312" spans="1:4" ht="14.4" customHeight="1" x14ac:dyDescent="0.3">
      <c r="A312" s="228"/>
      <c r="B312" s="229"/>
      <c r="C312" s="230"/>
      <c r="D312" s="223"/>
    </row>
    <row r="313" spans="1:4" ht="49.8" customHeight="1" thickBot="1" x14ac:dyDescent="0.35">
      <c r="A313" s="231"/>
      <c r="B313" s="232"/>
      <c r="C313" s="233"/>
      <c r="D313" s="224"/>
    </row>
    <row r="314" spans="1:4" x14ac:dyDescent="0.3">
      <c r="A314" s="207" t="s">
        <v>79</v>
      </c>
      <c r="B314" s="208"/>
      <c r="C314" s="136">
        <f>$B$1+'CÁLCULO INDEXACIÓN MULTIPLE'!$G$9</f>
        <v>1.14201</v>
      </c>
      <c r="D314" s="13">
        <f>C314</f>
        <v>1.14201</v>
      </c>
    </row>
    <row r="315" spans="1:4" x14ac:dyDescent="0.3">
      <c r="A315" s="209" t="s">
        <v>80</v>
      </c>
      <c r="B315" s="209"/>
      <c r="C315" s="117">
        <f>$B$2+'CÁLCULO INDEXACIÓN MULTIPLE'!$G$9</f>
        <v>1.7134100000000001</v>
      </c>
      <c r="D315" s="15">
        <f>C315</f>
        <v>1.7134100000000001</v>
      </c>
    </row>
    <row r="316" spans="1:4" x14ac:dyDescent="0.3">
      <c r="A316" s="210" t="s">
        <v>40</v>
      </c>
      <c r="B316" s="211"/>
      <c r="C316" s="93">
        <f>$C$50</f>
        <v>0.3</v>
      </c>
      <c r="D316" s="48">
        <v>0.2</v>
      </c>
    </row>
    <row r="317" spans="1:4" ht="18" x14ac:dyDescent="0.35">
      <c r="A317" s="206" t="s">
        <v>26</v>
      </c>
      <c r="B317" s="206"/>
      <c r="C317" s="137">
        <f>(((C315*100)/C314)/100)-1</f>
        <v>0.50034588138457647</v>
      </c>
      <c r="D317" s="4">
        <f>C317</f>
        <v>0.50034588138457647</v>
      </c>
    </row>
    <row r="318" spans="1:4" ht="18" x14ac:dyDescent="0.35">
      <c r="A318" s="212" t="s">
        <v>29</v>
      </c>
      <c r="B318" s="212"/>
      <c r="C318" s="138">
        <f>C317*C316</f>
        <v>0.15010376441537293</v>
      </c>
      <c r="D318" s="5">
        <f>D317*D316</f>
        <v>0.10006917627691531</v>
      </c>
    </row>
    <row r="319" spans="1:4" ht="18" x14ac:dyDescent="0.35">
      <c r="A319" s="202" t="s">
        <v>30</v>
      </c>
      <c r="B319" s="202"/>
      <c r="C319" s="56">
        <f>C307</f>
        <v>10000</v>
      </c>
      <c r="D319" s="56">
        <f>D307</f>
        <v>8000</v>
      </c>
    </row>
    <row r="320" spans="1:4" ht="18" x14ac:dyDescent="0.35">
      <c r="A320" s="205" t="s">
        <v>31</v>
      </c>
      <c r="B320" s="205"/>
      <c r="C320" s="139">
        <f>C319*(1+(C318))</f>
        <v>11501.037644153728</v>
      </c>
      <c r="D320" s="20">
        <f>D319*(1+(D318))</f>
        <v>8800.5534102153215</v>
      </c>
    </row>
    <row r="321" spans="1:4" ht="18" x14ac:dyDescent="0.35">
      <c r="A321" s="206" t="s">
        <v>45</v>
      </c>
      <c r="B321" s="206"/>
      <c r="C321" s="140">
        <f>C320-C319</f>
        <v>1501.0376441537283</v>
      </c>
      <c r="D321" s="21">
        <f>D320-D319</f>
        <v>800.55341021532149</v>
      </c>
    </row>
    <row r="322" spans="1:4" ht="15" thickBot="1" x14ac:dyDescent="0.35">
      <c r="A322" s="115"/>
      <c r="B322" s="115"/>
      <c r="C322" s="115"/>
      <c r="D322" s="14"/>
    </row>
    <row r="323" spans="1:4" ht="14.4" customHeight="1" x14ac:dyDescent="0.3">
      <c r="A323" s="213" t="s">
        <v>83</v>
      </c>
      <c r="B323" s="214"/>
      <c r="C323" s="215"/>
      <c r="D323" s="222" t="s">
        <v>43</v>
      </c>
    </row>
    <row r="324" spans="1:4" ht="14.4" customHeight="1" x14ac:dyDescent="0.3">
      <c r="A324" s="216"/>
      <c r="B324" s="217"/>
      <c r="C324" s="218"/>
      <c r="D324" s="223"/>
    </row>
    <row r="325" spans="1:4" ht="48" customHeight="1" thickBot="1" x14ac:dyDescent="0.35">
      <c r="A325" s="219"/>
      <c r="B325" s="220"/>
      <c r="C325" s="221"/>
      <c r="D325" s="224"/>
    </row>
    <row r="326" spans="1:4" x14ac:dyDescent="0.3">
      <c r="A326" s="207" t="s">
        <v>79</v>
      </c>
      <c r="B326" s="208"/>
      <c r="C326" s="136">
        <f>$B$1+'CÁLCULO INDEXACIÓN MULTIPLE'!$G$9</f>
        <v>1.14201</v>
      </c>
      <c r="D326" s="13">
        <f>C326</f>
        <v>1.14201</v>
      </c>
    </row>
    <row r="327" spans="1:4" x14ac:dyDescent="0.3">
      <c r="A327" s="209" t="s">
        <v>80</v>
      </c>
      <c r="B327" s="209"/>
      <c r="C327" s="117">
        <f>$B$2+'CÁLCULO INDEXACIÓN MULTIPLE'!$G$9</f>
        <v>1.7134100000000001</v>
      </c>
      <c r="D327" s="15">
        <f>C327</f>
        <v>1.7134100000000001</v>
      </c>
    </row>
    <row r="328" spans="1:4" x14ac:dyDescent="0.3">
      <c r="A328" s="210" t="s">
        <v>40</v>
      </c>
      <c r="B328" s="211"/>
      <c r="C328" s="93">
        <f>$C$62</f>
        <v>0.2</v>
      </c>
      <c r="D328" s="48">
        <v>0.1</v>
      </c>
    </row>
    <row r="329" spans="1:4" ht="18" x14ac:dyDescent="0.35">
      <c r="A329" s="206" t="s">
        <v>26</v>
      </c>
      <c r="B329" s="206"/>
      <c r="C329" s="137">
        <f>(((C327*100)/C326)/100)-1</f>
        <v>0.50034588138457647</v>
      </c>
      <c r="D329" s="4">
        <f>C329</f>
        <v>0.50034588138457647</v>
      </c>
    </row>
    <row r="330" spans="1:4" ht="18" x14ac:dyDescent="0.35">
      <c r="A330" s="212" t="s">
        <v>29</v>
      </c>
      <c r="B330" s="212"/>
      <c r="C330" s="138">
        <f>C329*C328</f>
        <v>0.10006917627691531</v>
      </c>
      <c r="D330" s="5">
        <f>D329*D328</f>
        <v>5.0034588138457653E-2</v>
      </c>
    </row>
    <row r="331" spans="1:4" ht="18" x14ac:dyDescent="0.35">
      <c r="A331" s="202" t="s">
        <v>30</v>
      </c>
      <c r="B331" s="202"/>
      <c r="C331" s="56">
        <f>C307</f>
        <v>10000</v>
      </c>
      <c r="D331" s="56">
        <f>D307</f>
        <v>8000</v>
      </c>
    </row>
    <row r="332" spans="1:4" ht="18" x14ac:dyDescent="0.35">
      <c r="A332" s="205" t="s">
        <v>31</v>
      </c>
      <c r="B332" s="205"/>
      <c r="C332" s="139">
        <f>C331*(1+(C330))</f>
        <v>11000.691762769153</v>
      </c>
      <c r="D332" s="20">
        <f>D331*(1+(D330))</f>
        <v>8400.2767051076607</v>
      </c>
    </row>
    <row r="333" spans="1:4" ht="18" x14ac:dyDescent="0.35">
      <c r="A333" s="206" t="s">
        <v>45</v>
      </c>
      <c r="B333" s="206"/>
      <c r="C333" s="140">
        <f>C332-C331</f>
        <v>1000.6917627691528</v>
      </c>
      <c r="D333" s="21">
        <f>D332-D331</f>
        <v>400.27670510766075</v>
      </c>
    </row>
    <row r="335" spans="1:4" x14ac:dyDescent="0.3">
      <c r="A335" s="234" t="str">
        <f>'CÁLCULO INDEXACIÓN MULTIPLE'!B62</f>
        <v>9º PORTE A INDEXAR</v>
      </c>
      <c r="B335" s="234"/>
      <c r="C335" s="234"/>
      <c r="D335" s="234"/>
    </row>
    <row r="336" spans="1:4" ht="15" thickBot="1" x14ac:dyDescent="0.35">
      <c r="A336" s="235"/>
      <c r="B336" s="235"/>
      <c r="C336" s="235"/>
      <c r="D336" s="235"/>
    </row>
    <row r="337" spans="1:4" ht="14.4" customHeight="1" x14ac:dyDescent="0.3">
      <c r="A337" s="213" t="str">
        <f>A261</f>
        <v>CÁLCULO INDEXACIÓN
LEY 15/20029 Y ORDEN FOM/1882/2012
VEHÍCULOS +20 Tm</v>
      </c>
      <c r="B337" s="214"/>
      <c r="C337" s="215"/>
      <c r="D337" s="222" t="s">
        <v>41</v>
      </c>
    </row>
    <row r="338" spans="1:4" ht="14.4" customHeight="1" x14ac:dyDescent="0.3">
      <c r="A338" s="216"/>
      <c r="B338" s="217"/>
      <c r="C338" s="218"/>
      <c r="D338" s="223"/>
    </row>
    <row r="339" spans="1:4" ht="48" customHeight="1" thickBot="1" x14ac:dyDescent="0.35">
      <c r="A339" s="219"/>
      <c r="B339" s="220"/>
      <c r="C339" s="221"/>
      <c r="D339" s="224"/>
    </row>
    <row r="340" spans="1:4" x14ac:dyDescent="0.3">
      <c r="A340" s="207" t="s">
        <v>79</v>
      </c>
      <c r="B340" s="208"/>
      <c r="C340" s="136">
        <f>$B$1+'CÁLCULO INDEXACIÓN MULTIPLE'!$G$9</f>
        <v>1.14201</v>
      </c>
      <c r="D340" s="49">
        <f>C340</f>
        <v>1.14201</v>
      </c>
    </row>
    <row r="341" spans="1:4" x14ac:dyDescent="0.3">
      <c r="A341" s="209" t="s">
        <v>80</v>
      </c>
      <c r="B341" s="209"/>
      <c r="C341" s="117">
        <f>$B$2+'CÁLCULO INDEXACIÓN MULTIPLE'!$G$9</f>
        <v>1.7134100000000001</v>
      </c>
      <c r="D341" s="15">
        <f>C341</f>
        <v>1.7134100000000001</v>
      </c>
    </row>
    <row r="342" spans="1:4" x14ac:dyDescent="0.3">
      <c r="A342" s="210" t="s">
        <v>40</v>
      </c>
      <c r="B342" s="211"/>
      <c r="C342" s="93">
        <f>$C$38</f>
        <v>0.4</v>
      </c>
      <c r="D342" s="48">
        <v>0.3</v>
      </c>
    </row>
    <row r="343" spans="1:4" ht="18" x14ac:dyDescent="0.35">
      <c r="A343" s="206" t="s">
        <v>26</v>
      </c>
      <c r="B343" s="206"/>
      <c r="C343" s="137">
        <f>(((C341*100)/C340)/100)-1</f>
        <v>0.50034588138457647</v>
      </c>
      <c r="D343" s="4">
        <f>C343</f>
        <v>0.50034588138457647</v>
      </c>
    </row>
    <row r="344" spans="1:4" ht="18" x14ac:dyDescent="0.35">
      <c r="A344" s="212" t="s">
        <v>29</v>
      </c>
      <c r="B344" s="212"/>
      <c r="C344" s="138">
        <f>C343*C342</f>
        <v>0.20013835255383061</v>
      </c>
      <c r="D344" s="5">
        <f>D343*D342</f>
        <v>0.15010376441537293</v>
      </c>
    </row>
    <row r="345" spans="1:4" ht="18" x14ac:dyDescent="0.35">
      <c r="A345" s="202" t="s">
        <v>30</v>
      </c>
      <c r="B345" s="202"/>
      <c r="C345" s="56">
        <f>'CÁLCULO INDEXACIÓN MULTIPLE'!D62</f>
        <v>10000</v>
      </c>
      <c r="D345" s="56">
        <f>'CÁLCULO INDEXACIÓN MULTIPLE'!D50</f>
        <v>8000</v>
      </c>
    </row>
    <row r="346" spans="1:4" ht="18" x14ac:dyDescent="0.35">
      <c r="A346" s="205" t="s">
        <v>31</v>
      </c>
      <c r="B346" s="205"/>
      <c r="C346" s="139">
        <f>C345*(1+(C344))</f>
        <v>12001.383525538306</v>
      </c>
      <c r="D346" s="20">
        <f>D345*(1+(D344))</f>
        <v>9200.8301153229822</v>
      </c>
    </row>
    <row r="347" spans="1:4" ht="18" x14ac:dyDescent="0.35">
      <c r="A347" s="206" t="s">
        <v>45</v>
      </c>
      <c r="B347" s="206"/>
      <c r="C347" s="140">
        <f>C346-C345</f>
        <v>2001.3835255383055</v>
      </c>
      <c r="D347" s="21">
        <f>D346-D345</f>
        <v>1200.8301153229822</v>
      </c>
    </row>
    <row r="348" spans="1:4" ht="15" thickBot="1" x14ac:dyDescent="0.35">
      <c r="A348" s="115"/>
      <c r="B348" s="115"/>
      <c r="C348" s="115"/>
      <c r="D348" s="14"/>
    </row>
    <row r="349" spans="1:4" ht="14.4" customHeight="1" x14ac:dyDescent="0.3">
      <c r="A349" s="225" t="s">
        <v>82</v>
      </c>
      <c r="B349" s="226"/>
      <c r="C349" s="227"/>
      <c r="D349" s="222" t="s">
        <v>42</v>
      </c>
    </row>
    <row r="350" spans="1:4" ht="14.4" customHeight="1" x14ac:dyDescent="0.3">
      <c r="A350" s="228"/>
      <c r="B350" s="229"/>
      <c r="C350" s="230"/>
      <c r="D350" s="223"/>
    </row>
    <row r="351" spans="1:4" ht="45" customHeight="1" thickBot="1" x14ac:dyDescent="0.35">
      <c r="A351" s="231"/>
      <c r="B351" s="232"/>
      <c r="C351" s="233"/>
      <c r="D351" s="224"/>
    </row>
    <row r="352" spans="1:4" x14ac:dyDescent="0.3">
      <c r="A352" s="207" t="s">
        <v>79</v>
      </c>
      <c r="B352" s="208"/>
      <c r="C352" s="136">
        <f>$B$1+'CÁLCULO INDEXACIÓN MULTIPLE'!$G$9</f>
        <v>1.14201</v>
      </c>
      <c r="D352" s="13">
        <f>C352</f>
        <v>1.14201</v>
      </c>
    </row>
    <row r="353" spans="1:4" x14ac:dyDescent="0.3">
      <c r="A353" s="209" t="s">
        <v>80</v>
      </c>
      <c r="B353" s="209"/>
      <c r="C353" s="117">
        <f>$B$2+'CÁLCULO INDEXACIÓN MULTIPLE'!$G$9</f>
        <v>1.7134100000000001</v>
      </c>
      <c r="D353" s="15">
        <f>C353</f>
        <v>1.7134100000000001</v>
      </c>
    </row>
    <row r="354" spans="1:4" x14ac:dyDescent="0.3">
      <c r="A354" s="210" t="s">
        <v>40</v>
      </c>
      <c r="B354" s="211"/>
      <c r="C354" s="93">
        <f>$C$50</f>
        <v>0.3</v>
      </c>
      <c r="D354" s="48">
        <v>0.2</v>
      </c>
    </row>
    <row r="355" spans="1:4" ht="18" x14ac:dyDescent="0.35">
      <c r="A355" s="206" t="s">
        <v>26</v>
      </c>
      <c r="B355" s="206"/>
      <c r="C355" s="137">
        <f>(((C353*100)/C352)/100)-1</f>
        <v>0.50034588138457647</v>
      </c>
      <c r="D355" s="4">
        <f>C355</f>
        <v>0.50034588138457647</v>
      </c>
    </row>
    <row r="356" spans="1:4" ht="18" x14ac:dyDescent="0.35">
      <c r="A356" s="212" t="s">
        <v>29</v>
      </c>
      <c r="B356" s="212"/>
      <c r="C356" s="138">
        <f>C355*C354</f>
        <v>0.15010376441537293</v>
      </c>
      <c r="D356" s="5">
        <f>D355*D354</f>
        <v>0.10006917627691531</v>
      </c>
    </row>
    <row r="357" spans="1:4" ht="18" x14ac:dyDescent="0.35">
      <c r="A357" s="202" t="s">
        <v>30</v>
      </c>
      <c r="B357" s="202"/>
      <c r="C357" s="56">
        <f>C345</f>
        <v>10000</v>
      </c>
      <c r="D357" s="56">
        <f>D345</f>
        <v>8000</v>
      </c>
    </row>
    <row r="358" spans="1:4" ht="18" x14ac:dyDescent="0.35">
      <c r="A358" s="205" t="s">
        <v>31</v>
      </c>
      <c r="B358" s="205"/>
      <c r="C358" s="139">
        <f>C357*(1+(C356))</f>
        <v>11501.037644153728</v>
      </c>
      <c r="D358" s="20">
        <f>D357*(1+(D356))</f>
        <v>8800.5534102153215</v>
      </c>
    </row>
    <row r="359" spans="1:4" ht="18" x14ac:dyDescent="0.35">
      <c r="A359" s="206" t="s">
        <v>45</v>
      </c>
      <c r="B359" s="206"/>
      <c r="C359" s="140">
        <f>C358-C357</f>
        <v>1501.0376441537283</v>
      </c>
      <c r="D359" s="21">
        <f>D358-D357</f>
        <v>800.55341021532149</v>
      </c>
    </row>
    <row r="360" spans="1:4" ht="15" thickBot="1" x14ac:dyDescent="0.35">
      <c r="A360" s="115"/>
      <c r="B360" s="115"/>
      <c r="C360" s="115"/>
      <c r="D360" s="14"/>
    </row>
    <row r="361" spans="1:4" ht="14.4" customHeight="1" x14ac:dyDescent="0.3">
      <c r="A361" s="213" t="s">
        <v>83</v>
      </c>
      <c r="B361" s="214"/>
      <c r="C361" s="215"/>
      <c r="D361" s="222" t="s">
        <v>43</v>
      </c>
    </row>
    <row r="362" spans="1:4" ht="14.4" customHeight="1" x14ac:dyDescent="0.3">
      <c r="A362" s="216"/>
      <c r="B362" s="217"/>
      <c r="C362" s="218"/>
      <c r="D362" s="223"/>
    </row>
    <row r="363" spans="1:4" ht="58.2" customHeight="1" thickBot="1" x14ac:dyDescent="0.35">
      <c r="A363" s="219"/>
      <c r="B363" s="220"/>
      <c r="C363" s="221"/>
      <c r="D363" s="224"/>
    </row>
    <row r="364" spans="1:4" x14ac:dyDescent="0.3">
      <c r="A364" s="207" t="s">
        <v>79</v>
      </c>
      <c r="B364" s="208"/>
      <c r="C364" s="136">
        <f>$B$1+'CÁLCULO INDEXACIÓN MULTIPLE'!$G$9</f>
        <v>1.14201</v>
      </c>
      <c r="D364" s="13">
        <f>C364</f>
        <v>1.14201</v>
      </c>
    </row>
    <row r="365" spans="1:4" x14ac:dyDescent="0.3">
      <c r="A365" s="209" t="s">
        <v>80</v>
      </c>
      <c r="B365" s="209"/>
      <c r="C365" s="117">
        <f>$B$2+'CÁLCULO INDEXACIÓN MULTIPLE'!$G$9</f>
        <v>1.7134100000000001</v>
      </c>
      <c r="D365" s="15">
        <f>C365</f>
        <v>1.7134100000000001</v>
      </c>
    </row>
    <row r="366" spans="1:4" x14ac:dyDescent="0.3">
      <c r="A366" s="210" t="s">
        <v>40</v>
      </c>
      <c r="B366" s="211"/>
      <c r="C366" s="93">
        <f>$C$62</f>
        <v>0.2</v>
      </c>
      <c r="D366" s="48">
        <v>0.1</v>
      </c>
    </row>
    <row r="367" spans="1:4" ht="18" x14ac:dyDescent="0.35">
      <c r="A367" s="206" t="s">
        <v>26</v>
      </c>
      <c r="B367" s="206"/>
      <c r="C367" s="137">
        <f>(((C365*100)/C364)/100)-1</f>
        <v>0.50034588138457647</v>
      </c>
      <c r="D367" s="4">
        <f>C367</f>
        <v>0.50034588138457647</v>
      </c>
    </row>
    <row r="368" spans="1:4" ht="18" x14ac:dyDescent="0.35">
      <c r="A368" s="212" t="s">
        <v>29</v>
      </c>
      <c r="B368" s="212"/>
      <c r="C368" s="138">
        <f>C367*C366</f>
        <v>0.10006917627691531</v>
      </c>
      <c r="D368" s="5">
        <f>D367*D366</f>
        <v>5.0034588138457653E-2</v>
      </c>
    </row>
    <row r="369" spans="1:4" ht="18" x14ac:dyDescent="0.35">
      <c r="A369" s="202" t="s">
        <v>30</v>
      </c>
      <c r="B369" s="202"/>
      <c r="C369" s="56">
        <f>C345</f>
        <v>10000</v>
      </c>
      <c r="D369" s="56">
        <f>D345</f>
        <v>8000</v>
      </c>
    </row>
    <row r="370" spans="1:4" ht="18" x14ac:dyDescent="0.35">
      <c r="A370" s="205" t="s">
        <v>31</v>
      </c>
      <c r="B370" s="205"/>
      <c r="C370" s="139">
        <f>C369*(1+(C368))</f>
        <v>11000.691762769153</v>
      </c>
      <c r="D370" s="20">
        <f>D369*(1+(D368))</f>
        <v>8400.2767051076607</v>
      </c>
    </row>
    <row r="371" spans="1:4" ht="18" x14ac:dyDescent="0.35">
      <c r="A371" s="206" t="s">
        <v>45</v>
      </c>
      <c r="B371" s="206"/>
      <c r="C371" s="140">
        <f>C370-C369</f>
        <v>1000.6917627691528</v>
      </c>
      <c r="D371" s="21">
        <f>D370-D369</f>
        <v>400.27670510766075</v>
      </c>
    </row>
    <row r="373" spans="1:4" x14ac:dyDescent="0.3">
      <c r="A373" s="234" t="str">
        <f>'CÁLCULO INDEXACIÓN MULTIPLE'!B63</f>
        <v>10º PORTE A INDEXAR</v>
      </c>
      <c r="B373" s="234"/>
      <c r="C373" s="234"/>
      <c r="D373" s="234"/>
    </row>
    <row r="374" spans="1:4" ht="15" thickBot="1" x14ac:dyDescent="0.35">
      <c r="A374" s="235"/>
      <c r="B374" s="235"/>
      <c r="C374" s="235"/>
      <c r="D374" s="235"/>
    </row>
    <row r="375" spans="1:4" ht="14.4" customHeight="1" x14ac:dyDescent="0.3">
      <c r="A375" s="213" t="str">
        <f>A299</f>
        <v>CÁLCULO INDEXACIÓN
LEY 15/20029 Y ORDEN FOM/1882/2012
VEHÍCULOS +20 Tm</v>
      </c>
      <c r="B375" s="214"/>
      <c r="C375" s="215"/>
      <c r="D375" s="222" t="s">
        <v>41</v>
      </c>
    </row>
    <row r="376" spans="1:4" ht="14.4" customHeight="1" x14ac:dyDescent="0.3">
      <c r="A376" s="216"/>
      <c r="B376" s="217"/>
      <c r="C376" s="218"/>
      <c r="D376" s="223"/>
    </row>
    <row r="377" spans="1:4" ht="49.8" customHeight="1" thickBot="1" x14ac:dyDescent="0.35">
      <c r="A377" s="219"/>
      <c r="B377" s="220"/>
      <c r="C377" s="221"/>
      <c r="D377" s="224"/>
    </row>
    <row r="378" spans="1:4" x14ac:dyDescent="0.3">
      <c r="A378" s="207" t="s">
        <v>79</v>
      </c>
      <c r="B378" s="208"/>
      <c r="C378" s="136">
        <f>$B$1+'CÁLCULO INDEXACIÓN MULTIPLE'!$G$9</f>
        <v>1.14201</v>
      </c>
      <c r="D378" s="49">
        <f>C378</f>
        <v>1.14201</v>
      </c>
    </row>
    <row r="379" spans="1:4" x14ac:dyDescent="0.3">
      <c r="A379" s="209" t="s">
        <v>80</v>
      </c>
      <c r="B379" s="209"/>
      <c r="C379" s="117">
        <f>$B$2+'CÁLCULO INDEXACIÓN MULTIPLE'!$G$9</f>
        <v>1.7134100000000001</v>
      </c>
      <c r="D379" s="15">
        <f>C379</f>
        <v>1.7134100000000001</v>
      </c>
    </row>
    <row r="380" spans="1:4" x14ac:dyDescent="0.3">
      <c r="A380" s="210" t="s">
        <v>40</v>
      </c>
      <c r="B380" s="211"/>
      <c r="C380" s="93">
        <f>$C$38</f>
        <v>0.4</v>
      </c>
      <c r="D380" s="48">
        <v>0.3</v>
      </c>
    </row>
    <row r="381" spans="1:4" ht="18" x14ac:dyDescent="0.35">
      <c r="A381" s="206" t="s">
        <v>26</v>
      </c>
      <c r="B381" s="206"/>
      <c r="C381" s="137">
        <f>(((C379*100)/C378)/100)-1</f>
        <v>0.50034588138457647</v>
      </c>
      <c r="D381" s="4">
        <f>C381</f>
        <v>0.50034588138457647</v>
      </c>
    </row>
    <row r="382" spans="1:4" ht="18" x14ac:dyDescent="0.35">
      <c r="A382" s="212" t="s">
        <v>29</v>
      </c>
      <c r="B382" s="212"/>
      <c r="C382" s="138">
        <f>C381*C380</f>
        <v>0.20013835255383061</v>
      </c>
      <c r="D382" s="5">
        <f>D381*D380</f>
        <v>0.15010376441537293</v>
      </c>
    </row>
    <row r="383" spans="1:4" ht="18" x14ac:dyDescent="0.35">
      <c r="A383" s="202" t="s">
        <v>30</v>
      </c>
      <c r="B383" s="202"/>
      <c r="C383" s="56">
        <f>'CÁLCULO INDEXACIÓN MULTIPLE'!D63</f>
        <v>10000</v>
      </c>
      <c r="D383" s="56">
        <f>'CÁLCULO INDEXACIÓN MULTIPLE'!D51</f>
        <v>8000</v>
      </c>
    </row>
    <row r="384" spans="1:4" ht="18" x14ac:dyDescent="0.35">
      <c r="A384" s="205" t="s">
        <v>31</v>
      </c>
      <c r="B384" s="205"/>
      <c r="C384" s="139">
        <f>C383*(1+(C382))</f>
        <v>12001.383525538306</v>
      </c>
      <c r="D384" s="20">
        <f>D383*(1+(D382))</f>
        <v>9200.8301153229822</v>
      </c>
    </row>
    <row r="385" spans="1:4" ht="18" x14ac:dyDescent="0.35">
      <c r="A385" s="206" t="s">
        <v>45</v>
      </c>
      <c r="B385" s="206"/>
      <c r="C385" s="140">
        <f>C384-C383</f>
        <v>2001.3835255383055</v>
      </c>
      <c r="D385" s="21">
        <f>D384-D383</f>
        <v>1200.8301153229822</v>
      </c>
    </row>
    <row r="386" spans="1:4" ht="15" thickBot="1" x14ac:dyDescent="0.35">
      <c r="A386" s="115"/>
      <c r="B386" s="115"/>
      <c r="C386" s="115"/>
      <c r="D386" s="14"/>
    </row>
    <row r="387" spans="1:4" ht="14.4" customHeight="1" x14ac:dyDescent="0.3">
      <c r="A387" s="225" t="s">
        <v>82</v>
      </c>
      <c r="B387" s="226"/>
      <c r="C387" s="227"/>
      <c r="D387" s="222" t="s">
        <v>42</v>
      </c>
    </row>
    <row r="388" spans="1:4" ht="14.4" customHeight="1" x14ac:dyDescent="0.3">
      <c r="A388" s="228"/>
      <c r="B388" s="229"/>
      <c r="C388" s="230"/>
      <c r="D388" s="223"/>
    </row>
    <row r="389" spans="1:4" ht="46.2" customHeight="1" thickBot="1" x14ac:dyDescent="0.35">
      <c r="A389" s="231"/>
      <c r="B389" s="232"/>
      <c r="C389" s="233"/>
      <c r="D389" s="224"/>
    </row>
    <row r="390" spans="1:4" x14ac:dyDescent="0.3">
      <c r="A390" s="207" t="s">
        <v>79</v>
      </c>
      <c r="B390" s="208"/>
      <c r="C390" s="136">
        <f>$B$1+'CÁLCULO INDEXACIÓN MULTIPLE'!$G$9</f>
        <v>1.14201</v>
      </c>
      <c r="D390" s="13">
        <f>C390</f>
        <v>1.14201</v>
      </c>
    </row>
    <row r="391" spans="1:4" x14ac:dyDescent="0.3">
      <c r="A391" s="209" t="s">
        <v>80</v>
      </c>
      <c r="B391" s="209"/>
      <c r="C391" s="117">
        <f>$B$2+'CÁLCULO INDEXACIÓN MULTIPLE'!$G$9</f>
        <v>1.7134100000000001</v>
      </c>
      <c r="D391" s="15">
        <f>C391</f>
        <v>1.7134100000000001</v>
      </c>
    </row>
    <row r="392" spans="1:4" x14ac:dyDescent="0.3">
      <c r="A392" s="210" t="s">
        <v>40</v>
      </c>
      <c r="B392" s="211"/>
      <c r="C392" s="93">
        <f>$C$50</f>
        <v>0.3</v>
      </c>
      <c r="D392" s="48">
        <v>0.2</v>
      </c>
    </row>
    <row r="393" spans="1:4" ht="18" x14ac:dyDescent="0.35">
      <c r="A393" s="206" t="s">
        <v>26</v>
      </c>
      <c r="B393" s="206"/>
      <c r="C393" s="137">
        <f>(((C391*100)/C390)/100)-1</f>
        <v>0.50034588138457647</v>
      </c>
      <c r="D393" s="4">
        <f>C393</f>
        <v>0.50034588138457647</v>
      </c>
    </row>
    <row r="394" spans="1:4" ht="18" x14ac:dyDescent="0.35">
      <c r="A394" s="212" t="s">
        <v>29</v>
      </c>
      <c r="B394" s="212"/>
      <c r="C394" s="138">
        <f>C393*C392</f>
        <v>0.15010376441537293</v>
      </c>
      <c r="D394" s="5">
        <f>D393*D392</f>
        <v>0.10006917627691531</v>
      </c>
    </row>
    <row r="395" spans="1:4" ht="18" x14ac:dyDescent="0.35">
      <c r="A395" s="202" t="s">
        <v>30</v>
      </c>
      <c r="B395" s="202"/>
      <c r="C395" s="56">
        <f>C383</f>
        <v>10000</v>
      </c>
      <c r="D395" s="56">
        <f>D383</f>
        <v>8000</v>
      </c>
    </row>
    <row r="396" spans="1:4" ht="18" x14ac:dyDescent="0.35">
      <c r="A396" s="205" t="s">
        <v>31</v>
      </c>
      <c r="B396" s="205"/>
      <c r="C396" s="139">
        <f>C395*(1+(C394))</f>
        <v>11501.037644153728</v>
      </c>
      <c r="D396" s="20">
        <f>D395*(1+(D394))</f>
        <v>8800.5534102153215</v>
      </c>
    </row>
    <row r="397" spans="1:4" ht="18" x14ac:dyDescent="0.35">
      <c r="A397" s="206" t="s">
        <v>45</v>
      </c>
      <c r="B397" s="206"/>
      <c r="C397" s="140">
        <f>C396-C395</f>
        <v>1501.0376441537283</v>
      </c>
      <c r="D397" s="21">
        <f>D396-D395</f>
        <v>800.55341021532149</v>
      </c>
    </row>
    <row r="398" spans="1:4" ht="15" thickBot="1" x14ac:dyDescent="0.35">
      <c r="A398" s="115"/>
      <c r="B398" s="115"/>
      <c r="C398" s="115"/>
      <c r="D398" s="14"/>
    </row>
    <row r="399" spans="1:4" ht="14.4" customHeight="1" x14ac:dyDescent="0.3">
      <c r="A399" s="213" t="s">
        <v>83</v>
      </c>
      <c r="B399" s="214"/>
      <c r="C399" s="215"/>
      <c r="D399" s="222" t="s">
        <v>43</v>
      </c>
    </row>
    <row r="400" spans="1:4" ht="14.4" customHeight="1" x14ac:dyDescent="0.3">
      <c r="A400" s="216"/>
      <c r="B400" s="217"/>
      <c r="C400" s="218"/>
      <c r="D400" s="223"/>
    </row>
    <row r="401" spans="1:4" ht="53.4" customHeight="1" thickBot="1" x14ac:dyDescent="0.35">
      <c r="A401" s="219"/>
      <c r="B401" s="220"/>
      <c r="C401" s="221"/>
      <c r="D401" s="224"/>
    </row>
    <row r="402" spans="1:4" x14ac:dyDescent="0.3">
      <c r="A402" s="207" t="s">
        <v>79</v>
      </c>
      <c r="B402" s="208"/>
      <c r="C402" s="136">
        <f>$B$1+'CÁLCULO INDEXACIÓN MULTIPLE'!$G$9</f>
        <v>1.14201</v>
      </c>
      <c r="D402" s="13">
        <f>C402</f>
        <v>1.14201</v>
      </c>
    </row>
    <row r="403" spans="1:4" x14ac:dyDescent="0.3">
      <c r="A403" s="209" t="s">
        <v>80</v>
      </c>
      <c r="B403" s="209"/>
      <c r="C403" s="117">
        <f>$B$2+'CÁLCULO INDEXACIÓN MULTIPLE'!$G$9</f>
        <v>1.7134100000000001</v>
      </c>
      <c r="D403" s="15">
        <f>C403</f>
        <v>1.7134100000000001</v>
      </c>
    </row>
    <row r="404" spans="1:4" x14ac:dyDescent="0.3">
      <c r="A404" s="210" t="s">
        <v>40</v>
      </c>
      <c r="B404" s="211"/>
      <c r="C404" s="93">
        <f>$C$62</f>
        <v>0.2</v>
      </c>
      <c r="D404" s="48">
        <v>0.1</v>
      </c>
    </row>
    <row r="405" spans="1:4" ht="18" x14ac:dyDescent="0.35">
      <c r="A405" s="206" t="s">
        <v>26</v>
      </c>
      <c r="B405" s="206"/>
      <c r="C405" s="137">
        <f>(((C403*100)/C402)/100)-1</f>
        <v>0.50034588138457647</v>
      </c>
      <c r="D405" s="4">
        <f>C405</f>
        <v>0.50034588138457647</v>
      </c>
    </row>
    <row r="406" spans="1:4" ht="18" x14ac:dyDescent="0.35">
      <c r="A406" s="212" t="s">
        <v>29</v>
      </c>
      <c r="B406" s="212"/>
      <c r="C406" s="138">
        <f>C405*C404</f>
        <v>0.10006917627691531</v>
      </c>
      <c r="D406" s="5">
        <f>D405*D404</f>
        <v>5.0034588138457653E-2</v>
      </c>
    </row>
    <row r="407" spans="1:4" ht="18" x14ac:dyDescent="0.35">
      <c r="A407" s="202" t="s">
        <v>30</v>
      </c>
      <c r="B407" s="202"/>
      <c r="C407" s="56">
        <f>C383</f>
        <v>10000</v>
      </c>
      <c r="D407" s="56">
        <f>D383</f>
        <v>8000</v>
      </c>
    </row>
    <row r="408" spans="1:4" ht="18" x14ac:dyDescent="0.35">
      <c r="A408" s="205" t="s">
        <v>31</v>
      </c>
      <c r="B408" s="205"/>
      <c r="C408" s="139">
        <f>C407*(1+(C406))</f>
        <v>11000.691762769153</v>
      </c>
      <c r="D408" s="20">
        <f>D407*(1+(D406))</f>
        <v>8400.2767051076607</v>
      </c>
    </row>
    <row r="409" spans="1:4" ht="18" x14ac:dyDescent="0.35">
      <c r="A409" s="206" t="s">
        <v>45</v>
      </c>
      <c r="B409" s="206"/>
      <c r="C409" s="140">
        <f>C408-C407</f>
        <v>1000.6917627691528</v>
      </c>
      <c r="D409" s="21">
        <f>D408-D407</f>
        <v>400.27670510766075</v>
      </c>
    </row>
  </sheetData>
  <sheetProtection algorithmName="SHA-512" hashValue="MSv3jXx9YYJSKNBYEMCTFwND9gz6TlEVFollq7Usu5U/jngRIicy1QYRD2JGZhhaRmJIU8f5L8NmP9Uwd204Dw==" saltValue="ykXwluFaPrr0Rb+XiJBorQ==" spinCount="100000" sheet="1" objects="1" scenarios="1"/>
  <mergeCells count="321">
    <mergeCell ref="A41:B41"/>
    <mergeCell ref="A43:B43"/>
    <mergeCell ref="A38:B38"/>
    <mergeCell ref="A50:B50"/>
    <mergeCell ref="A66:B66"/>
    <mergeCell ref="A60:B60"/>
    <mergeCell ref="A61:B61"/>
    <mergeCell ref="A63:B63"/>
    <mergeCell ref="A64:B64"/>
    <mergeCell ref="A65:B65"/>
    <mergeCell ref="A62:B62"/>
    <mergeCell ref="A51:B51"/>
    <mergeCell ref="A52:B52"/>
    <mergeCell ref="A53:B53"/>
    <mergeCell ref="A54:B54"/>
    <mergeCell ref="A57:C59"/>
    <mergeCell ref="A55:B55"/>
    <mergeCell ref="D45:D47"/>
    <mergeCell ref="D57:D59"/>
    <mergeCell ref="D33:D35"/>
    <mergeCell ref="A67:B67"/>
    <mergeCell ref="A10:C12"/>
    <mergeCell ref="A30:C30"/>
    <mergeCell ref="A14:B14"/>
    <mergeCell ref="A16:B16"/>
    <mergeCell ref="A18:B18"/>
    <mergeCell ref="A26:C26"/>
    <mergeCell ref="A28:C28"/>
    <mergeCell ref="A20:B20"/>
    <mergeCell ref="A22:B22"/>
    <mergeCell ref="A21:B21"/>
    <mergeCell ref="A24:B24"/>
    <mergeCell ref="A42:B42"/>
    <mergeCell ref="A33:C35"/>
    <mergeCell ref="A45:C47"/>
    <mergeCell ref="A48:B48"/>
    <mergeCell ref="A49:B49"/>
    <mergeCell ref="A36:B36"/>
    <mergeCell ref="A37:B37"/>
    <mergeCell ref="A39:B39"/>
    <mergeCell ref="A40:B40"/>
    <mergeCell ref="A90:B90"/>
    <mergeCell ref="A91:B91"/>
    <mergeCell ref="A92:B92"/>
    <mergeCell ref="A93:B93"/>
    <mergeCell ref="A87:B87"/>
    <mergeCell ref="A88:B88"/>
    <mergeCell ref="A89:B89"/>
    <mergeCell ref="D83:D85"/>
    <mergeCell ref="A86:B86"/>
    <mergeCell ref="A102:B102"/>
    <mergeCell ref="A103:B103"/>
    <mergeCell ref="A104:B104"/>
    <mergeCell ref="A105:B105"/>
    <mergeCell ref="A99:B99"/>
    <mergeCell ref="A100:B100"/>
    <mergeCell ref="A101:B101"/>
    <mergeCell ref="A95:C97"/>
    <mergeCell ref="D95:D97"/>
    <mergeCell ref="A98:B98"/>
    <mergeCell ref="A130:B130"/>
    <mergeCell ref="A131:B131"/>
    <mergeCell ref="A121:C123"/>
    <mergeCell ref="D121:D123"/>
    <mergeCell ref="A124:B124"/>
    <mergeCell ref="A125:B125"/>
    <mergeCell ref="A126:B126"/>
    <mergeCell ref="A127:B127"/>
    <mergeCell ref="A128:B128"/>
    <mergeCell ref="A129:B129"/>
    <mergeCell ref="A142:B142"/>
    <mergeCell ref="A143:B143"/>
    <mergeCell ref="A145:D146"/>
    <mergeCell ref="A136:B136"/>
    <mergeCell ref="A137:B137"/>
    <mergeCell ref="A133:C135"/>
    <mergeCell ref="D133:D135"/>
    <mergeCell ref="A138:B138"/>
    <mergeCell ref="A139:B139"/>
    <mergeCell ref="A140:B140"/>
    <mergeCell ref="A141:B141"/>
    <mergeCell ref="A154:B154"/>
    <mergeCell ref="A155:B155"/>
    <mergeCell ref="A156:B156"/>
    <mergeCell ref="A157:B157"/>
    <mergeCell ref="A147:C149"/>
    <mergeCell ref="D147:D149"/>
    <mergeCell ref="A150:B150"/>
    <mergeCell ref="A151:B151"/>
    <mergeCell ref="A152:B152"/>
    <mergeCell ref="A153:B153"/>
    <mergeCell ref="A107:D108"/>
    <mergeCell ref="A109:C111"/>
    <mergeCell ref="D109:D111"/>
    <mergeCell ref="A119:B119"/>
    <mergeCell ref="A31:D32"/>
    <mergeCell ref="A69:D70"/>
    <mergeCell ref="A71:C73"/>
    <mergeCell ref="D71:D73"/>
    <mergeCell ref="A74:B74"/>
    <mergeCell ref="A75:B75"/>
    <mergeCell ref="A76:B76"/>
    <mergeCell ref="A77:B77"/>
    <mergeCell ref="A78:B78"/>
    <mergeCell ref="A79:B79"/>
    <mergeCell ref="A80:B80"/>
    <mergeCell ref="A81:B81"/>
    <mergeCell ref="A83:C85"/>
    <mergeCell ref="A114:B114"/>
    <mergeCell ref="A115:B115"/>
    <mergeCell ref="A116:B116"/>
    <mergeCell ref="A117:B117"/>
    <mergeCell ref="A118:B118"/>
    <mergeCell ref="A112:B112"/>
    <mergeCell ref="A113:B113"/>
    <mergeCell ref="A165:B165"/>
    <mergeCell ref="A166:B166"/>
    <mergeCell ref="A167:B167"/>
    <mergeCell ref="A168:B168"/>
    <mergeCell ref="A169:B169"/>
    <mergeCell ref="A159:C161"/>
    <mergeCell ref="D159:D161"/>
    <mergeCell ref="A162:B162"/>
    <mergeCell ref="A163:B163"/>
    <mergeCell ref="A164:B164"/>
    <mergeCell ref="A177:B177"/>
    <mergeCell ref="A178:B178"/>
    <mergeCell ref="A179:B179"/>
    <mergeCell ref="A180:B180"/>
    <mergeCell ref="A181:B181"/>
    <mergeCell ref="A171:C173"/>
    <mergeCell ref="D171:D173"/>
    <mergeCell ref="A174:B174"/>
    <mergeCell ref="A175:B175"/>
    <mergeCell ref="A176:B176"/>
    <mergeCell ref="A190:B190"/>
    <mergeCell ref="A191:B191"/>
    <mergeCell ref="A192:B192"/>
    <mergeCell ref="A193:B193"/>
    <mergeCell ref="A194:B194"/>
    <mergeCell ref="A183:D184"/>
    <mergeCell ref="A185:C187"/>
    <mergeCell ref="D185:D187"/>
    <mergeCell ref="A188:B188"/>
    <mergeCell ref="A189:B189"/>
    <mergeCell ref="A202:B202"/>
    <mergeCell ref="A203:B203"/>
    <mergeCell ref="A204:B204"/>
    <mergeCell ref="A205:B205"/>
    <mergeCell ref="A206:B206"/>
    <mergeCell ref="A195:B195"/>
    <mergeCell ref="A197:C199"/>
    <mergeCell ref="D197:D199"/>
    <mergeCell ref="A200:B200"/>
    <mergeCell ref="A201:B201"/>
    <mergeCell ref="A214:B214"/>
    <mergeCell ref="A215:B215"/>
    <mergeCell ref="A216:B216"/>
    <mergeCell ref="A217:B217"/>
    <mergeCell ref="A218:B218"/>
    <mergeCell ref="A207:B207"/>
    <mergeCell ref="A209:C211"/>
    <mergeCell ref="D209:D211"/>
    <mergeCell ref="A212:B212"/>
    <mergeCell ref="A213:B213"/>
    <mergeCell ref="A227:B227"/>
    <mergeCell ref="A228:B228"/>
    <mergeCell ref="A229:B229"/>
    <mergeCell ref="A230:B230"/>
    <mergeCell ref="A231:B231"/>
    <mergeCell ref="A219:B219"/>
    <mergeCell ref="A221:D222"/>
    <mergeCell ref="A223:C225"/>
    <mergeCell ref="D223:D225"/>
    <mergeCell ref="A226:B226"/>
    <mergeCell ref="A239:B239"/>
    <mergeCell ref="A240:B240"/>
    <mergeCell ref="A241:B241"/>
    <mergeCell ref="A242:B242"/>
    <mergeCell ref="A243:B243"/>
    <mergeCell ref="A232:B232"/>
    <mergeCell ref="A233:B233"/>
    <mergeCell ref="A235:C237"/>
    <mergeCell ref="D235:D237"/>
    <mergeCell ref="A238:B238"/>
    <mergeCell ref="A251:B251"/>
    <mergeCell ref="A252:B252"/>
    <mergeCell ref="A253:B253"/>
    <mergeCell ref="A254:B254"/>
    <mergeCell ref="A255:B255"/>
    <mergeCell ref="A244:B244"/>
    <mergeCell ref="A245:B245"/>
    <mergeCell ref="A247:C249"/>
    <mergeCell ref="D247:D249"/>
    <mergeCell ref="A250:B250"/>
    <mergeCell ref="A264:B264"/>
    <mergeCell ref="A265:B265"/>
    <mergeCell ref="A266:B266"/>
    <mergeCell ref="A267:B267"/>
    <mergeCell ref="A268:B268"/>
    <mergeCell ref="A256:B256"/>
    <mergeCell ref="A257:B257"/>
    <mergeCell ref="A259:D260"/>
    <mergeCell ref="A261:C263"/>
    <mergeCell ref="D261:D263"/>
    <mergeCell ref="D285:D287"/>
    <mergeCell ref="A276:B276"/>
    <mergeCell ref="A277:B277"/>
    <mergeCell ref="A278:B278"/>
    <mergeCell ref="A279:B279"/>
    <mergeCell ref="A280:B280"/>
    <mergeCell ref="A269:B269"/>
    <mergeCell ref="A270:B270"/>
    <mergeCell ref="A271:B271"/>
    <mergeCell ref="A273:C275"/>
    <mergeCell ref="D273:D275"/>
    <mergeCell ref="A288:B288"/>
    <mergeCell ref="A289:B289"/>
    <mergeCell ref="A290:B290"/>
    <mergeCell ref="A291:B291"/>
    <mergeCell ref="A292:B292"/>
    <mergeCell ref="A281:B281"/>
    <mergeCell ref="A282:B282"/>
    <mergeCell ref="A283:B283"/>
    <mergeCell ref="A285:C287"/>
    <mergeCell ref="A302:B302"/>
    <mergeCell ref="A303:B303"/>
    <mergeCell ref="A304:B304"/>
    <mergeCell ref="A305:B305"/>
    <mergeCell ref="A306:B306"/>
    <mergeCell ref="A293:B293"/>
    <mergeCell ref="A294:B294"/>
    <mergeCell ref="A295:B295"/>
    <mergeCell ref="A297:D298"/>
    <mergeCell ref="A299:C301"/>
    <mergeCell ref="D299:D301"/>
    <mergeCell ref="D323:D325"/>
    <mergeCell ref="A314:B314"/>
    <mergeCell ref="A315:B315"/>
    <mergeCell ref="A316:B316"/>
    <mergeCell ref="A317:B317"/>
    <mergeCell ref="A318:B318"/>
    <mergeCell ref="A307:B307"/>
    <mergeCell ref="A308:B308"/>
    <mergeCell ref="A309:B309"/>
    <mergeCell ref="A311:C313"/>
    <mergeCell ref="D311:D313"/>
    <mergeCell ref="A326:B326"/>
    <mergeCell ref="A327:B327"/>
    <mergeCell ref="A328:B328"/>
    <mergeCell ref="A329:B329"/>
    <mergeCell ref="A330:B330"/>
    <mergeCell ref="A319:B319"/>
    <mergeCell ref="A320:B320"/>
    <mergeCell ref="A321:B321"/>
    <mergeCell ref="A323:C325"/>
    <mergeCell ref="A340:B340"/>
    <mergeCell ref="A341:B341"/>
    <mergeCell ref="A342:B342"/>
    <mergeCell ref="A343:B343"/>
    <mergeCell ref="A344:B344"/>
    <mergeCell ref="A331:B331"/>
    <mergeCell ref="A332:B332"/>
    <mergeCell ref="A333:B333"/>
    <mergeCell ref="A335:D336"/>
    <mergeCell ref="A337:C339"/>
    <mergeCell ref="D337:D339"/>
    <mergeCell ref="D361:D363"/>
    <mergeCell ref="A352:B352"/>
    <mergeCell ref="A353:B353"/>
    <mergeCell ref="A354:B354"/>
    <mergeCell ref="A355:B355"/>
    <mergeCell ref="A356:B356"/>
    <mergeCell ref="A345:B345"/>
    <mergeCell ref="A346:B346"/>
    <mergeCell ref="A347:B347"/>
    <mergeCell ref="A349:C351"/>
    <mergeCell ref="D349:D351"/>
    <mergeCell ref="A364:B364"/>
    <mergeCell ref="A365:B365"/>
    <mergeCell ref="A366:B366"/>
    <mergeCell ref="A367:B367"/>
    <mergeCell ref="A368:B368"/>
    <mergeCell ref="A357:B357"/>
    <mergeCell ref="A358:B358"/>
    <mergeCell ref="A359:B359"/>
    <mergeCell ref="A361:C363"/>
    <mergeCell ref="A378:B378"/>
    <mergeCell ref="A379:B379"/>
    <mergeCell ref="A380:B380"/>
    <mergeCell ref="A381:B381"/>
    <mergeCell ref="A382:B382"/>
    <mergeCell ref="A369:B369"/>
    <mergeCell ref="A370:B370"/>
    <mergeCell ref="A371:B371"/>
    <mergeCell ref="A373:D374"/>
    <mergeCell ref="A375:C377"/>
    <mergeCell ref="D375:D377"/>
    <mergeCell ref="D399:D401"/>
    <mergeCell ref="A390:B390"/>
    <mergeCell ref="A391:B391"/>
    <mergeCell ref="A392:B392"/>
    <mergeCell ref="A393:B393"/>
    <mergeCell ref="A394:B394"/>
    <mergeCell ref="A383:B383"/>
    <mergeCell ref="A384:B384"/>
    <mergeCell ref="A385:B385"/>
    <mergeCell ref="A387:C389"/>
    <mergeCell ref="D387:D389"/>
    <mergeCell ref="A407:B407"/>
    <mergeCell ref="A408:B408"/>
    <mergeCell ref="A409:B409"/>
    <mergeCell ref="A402:B402"/>
    <mergeCell ref="A403:B403"/>
    <mergeCell ref="A404:B404"/>
    <mergeCell ref="A405:B405"/>
    <mergeCell ref="A406:B406"/>
    <mergeCell ref="A395:B395"/>
    <mergeCell ref="A396:B396"/>
    <mergeCell ref="A397:B397"/>
    <mergeCell ref="A399:C401"/>
  </mergeCells>
  <hyperlinks>
    <hyperlink ref="A28" r:id="rId1" xr:uid="{00000000-0004-0000-0000-000000000000}"/>
    <hyperlink ref="A30" r:id="rId2" display="https://www.mitma.gob.es/transporte-terrestre/servicios-al-transportista/indice-de-variacionmensual-de-los-precios-medios-del-gasoleo-en-espana" xr:uid="{00000000-0004-0000-0000-000001000000}"/>
  </hyperlinks>
  <pageMargins left="0.7" right="0.7" top="0.75" bottom="0.75" header="0.3" footer="0.3"/>
  <pageSetup paperSize="9" scale="93" fitToHeight="0" orientation="portrait" r:id="rId3"/>
  <rowBreaks count="9" manualBreakCount="9">
    <brk id="68" max="3" man="1"/>
    <brk id="106" max="3" man="1"/>
    <brk id="144" max="3" man="1"/>
    <brk id="182" max="3" man="1"/>
    <brk id="220" max="3" man="1"/>
    <brk id="258" max="3" man="1"/>
    <brk id="296" max="3" man="1"/>
    <brk id="334" max="3" man="1"/>
    <brk id="372" max="3" man="1"/>
  </rowBreaks>
  <colBreaks count="2" manualBreakCount="2">
    <brk id="3" max="408" man="1"/>
    <brk id="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CÁLCULO INDEXACIÓN ÚNICO</vt:lpstr>
      <vt:lpstr>CÁLCULO INDEXACIÓN MULTIPLE</vt:lpstr>
      <vt:lpstr>INDEXACIÓN Y COSTE KM</vt:lpstr>
      <vt:lpstr>'CÁLCULO INDEXACIÓN MULTIPLE'!Área_de_impresión</vt:lpstr>
      <vt:lpstr>'CÁLCULO INDEXACIÓN ÚNICO'!Área_de_impresión</vt:lpstr>
      <vt:lpstr>'INDEXACIÓN Y COSTE KM'!Área_de_impresión</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ANTA-ANCOPORC</dc:creator>
  <cp:lastModifiedBy>Pedro Martinez</cp:lastModifiedBy>
  <cp:lastPrinted>2026-04-16T09:12:46Z</cp:lastPrinted>
  <dcterms:created xsi:type="dcterms:W3CDTF">2022-03-10T09:34:08Z</dcterms:created>
  <dcterms:modified xsi:type="dcterms:W3CDTF">2026-04-16T11:44:57Z</dcterms:modified>
</cp:coreProperties>
</file>